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ipc.pt\fs1\homeservicos\elsa.ramalho\My Documents\Elsa_Doc\Inquéritos RH\Balanço Social\Balanço Social2020\"/>
    </mc:Choice>
  </mc:AlternateContent>
  <bookViews>
    <workbookView xWindow="0" yWindow="0" windowWidth="23040" windowHeight="891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B4" i="85" l="1"/>
  <c r="B3" i="87" l="1"/>
  <c r="E22" i="87"/>
  <c r="E21" i="87"/>
  <c r="B22" i="87"/>
  <c r="B21" i="87"/>
  <c r="B125" i="87"/>
  <c r="B126" i="87"/>
  <c r="E20" i="87"/>
  <c r="C21" i="87"/>
  <c r="C20" i="87"/>
  <c r="B20" i="87"/>
  <c r="B17" i="87"/>
  <c r="B4" i="87"/>
  <c r="B9" i="78" l="1"/>
  <c r="B3" i="88" l="1"/>
  <c r="B30" i="78" l="1"/>
  <c r="B52" i="78"/>
  <c r="B4" i="78"/>
  <c r="AA10" i="75" l="1"/>
  <c r="Z10" i="75"/>
  <c r="Q10" i="75"/>
  <c r="I11" i="75"/>
  <c r="I10" i="75"/>
  <c r="AB7" i="72" l="1"/>
  <c r="AC50" i="72"/>
  <c r="AB50" i="72"/>
  <c r="AD50" i="72" s="1"/>
  <c r="AD49" i="72"/>
  <c r="AC49" i="72"/>
  <c r="AB49" i="72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D44" i="72" s="1"/>
  <c r="AB44" i="72"/>
  <c r="AC43" i="72"/>
  <c r="AB43" i="72"/>
  <c r="AD43" i="72" s="1"/>
  <c r="AC42" i="72"/>
  <c r="AB42" i="72"/>
  <c r="AD42" i="72" s="1"/>
  <c r="AD41" i="72"/>
  <c r="AC41" i="72"/>
  <c r="AB41" i="72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C36" i="72"/>
  <c r="AD36" i="72" s="1"/>
  <c r="AB36" i="72"/>
  <c r="AC35" i="72"/>
  <c r="AB35" i="72"/>
  <c r="AD35" i="72" s="1"/>
  <c r="AC34" i="72"/>
  <c r="AB34" i="72"/>
  <c r="AD34" i="72" s="1"/>
  <c r="AD33" i="72"/>
  <c r="AC33" i="72"/>
  <c r="AB33" i="72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C28" i="72"/>
  <c r="AD28" i="72" s="1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D24" i="72" s="1"/>
  <c r="AB24" i="72"/>
  <c r="AC23" i="72"/>
  <c r="AB23" i="72"/>
  <c r="AD23" i="72" s="1"/>
  <c r="AC22" i="72"/>
  <c r="AB22" i="72"/>
  <c r="AD21" i="72"/>
  <c r="AC21" i="72"/>
  <c r="AB21" i="72"/>
  <c r="AC20" i="72"/>
  <c r="AD20" i="72" s="1"/>
  <c r="AB20" i="72"/>
  <c r="AC19" i="72"/>
  <c r="AB19" i="72"/>
  <c r="AD19" i="72" s="1"/>
  <c r="AC18" i="72"/>
  <c r="AB18" i="72"/>
  <c r="AD18" i="72" s="1"/>
  <c r="AC17" i="72"/>
  <c r="AB17" i="72"/>
  <c r="AC16" i="72"/>
  <c r="AD16" i="72" s="1"/>
  <c r="AB16" i="72"/>
  <c r="AC15" i="72"/>
  <c r="AB15" i="72"/>
  <c r="AD15" i="72" s="1"/>
  <c r="AC14" i="72"/>
  <c r="AB14" i="72"/>
  <c r="AC13" i="72"/>
  <c r="AB13" i="72"/>
  <c r="AC12" i="72"/>
  <c r="AD12" i="72" s="1"/>
  <c r="AB12" i="72"/>
  <c r="AC11" i="72"/>
  <c r="AB11" i="72"/>
  <c r="AC10" i="72"/>
  <c r="AB10" i="72"/>
  <c r="AD10" i="72" s="1"/>
  <c r="AC9" i="72"/>
  <c r="AB9" i="72"/>
  <c r="AC8" i="72"/>
  <c r="AB8" i="72"/>
  <c r="AC7" i="72"/>
  <c r="S51" i="72"/>
  <c r="R51" i="72"/>
  <c r="Q51" i="72"/>
  <c r="P51" i="72"/>
  <c r="U51" i="72"/>
  <c r="T51" i="72"/>
  <c r="O51" i="72"/>
  <c r="N51" i="72"/>
  <c r="AD22" i="72" l="1"/>
  <c r="AD17" i="72"/>
  <c r="AD14" i="72"/>
  <c r="AD11" i="72"/>
  <c r="AC51" i="72"/>
  <c r="AD13" i="72"/>
  <c r="AD9" i="72"/>
  <c r="AB51" i="72"/>
  <c r="AD8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AD51" i="72" l="1"/>
  <c r="D51" i="72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AF9" i="72" s="1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0" i="62" s="1"/>
  <c r="X11" i="32"/>
  <c r="Y11" i="32"/>
  <c r="X12" i="32"/>
  <c r="Y12" i="63" s="1"/>
  <c r="Y12" i="32"/>
  <c r="X13" i="32"/>
  <c r="Y13" i="32"/>
  <c r="X14" i="32"/>
  <c r="Y14" i="32"/>
  <c r="AF17" i="72" s="1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M51" i="72"/>
  <c r="L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D48" i="68" s="1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R19" i="66"/>
  <c r="R35" i="66"/>
  <c r="Z28" i="67"/>
  <c r="AF23" i="68"/>
  <c r="AF27" i="68"/>
  <c r="AF39" i="68"/>
  <c r="AF43" i="68"/>
  <c r="N45" i="70"/>
  <c r="R5" i="71"/>
  <c r="R11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24" i="72"/>
  <c r="U21" i="71"/>
  <c r="AA21" i="63"/>
  <c r="Y21" i="62"/>
  <c r="AE21" i="61"/>
  <c r="U11" i="71"/>
  <c r="Y11" i="62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AA17" i="63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W8" i="62"/>
  <c r="AC8" i="61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Y44" i="62"/>
  <c r="AF46" i="72"/>
  <c r="T43" i="71"/>
  <c r="Z43" i="63"/>
  <c r="X43" i="62"/>
  <c r="AD43" i="61"/>
  <c r="AF44" i="72"/>
  <c r="T41" i="71"/>
  <c r="Z41" i="63"/>
  <c r="X41" i="62"/>
  <c r="AD41" i="61"/>
  <c r="X40" i="62"/>
  <c r="AF42" i="72"/>
  <c r="T39" i="71"/>
  <c r="Z39" i="63"/>
  <c r="X39" i="62"/>
  <c r="AD39" i="61"/>
  <c r="AF40" i="72"/>
  <c r="T37" i="71"/>
  <c r="Z37" i="63"/>
  <c r="X37" i="62"/>
  <c r="AD37" i="61"/>
  <c r="Z36" i="63"/>
  <c r="AF38" i="72"/>
  <c r="T35" i="71"/>
  <c r="Z35" i="63"/>
  <c r="X35" i="62"/>
  <c r="AD35" i="61"/>
  <c r="AF36" i="72"/>
  <c r="T33" i="71"/>
  <c r="Z33" i="63"/>
  <c r="X33" i="62"/>
  <c r="AD33" i="61"/>
  <c r="T32" i="71"/>
  <c r="AF34" i="72"/>
  <c r="T31" i="71"/>
  <c r="Z31" i="63"/>
  <c r="X31" i="62"/>
  <c r="AD31" i="61"/>
  <c r="AF32" i="72"/>
  <c r="T29" i="71"/>
  <c r="Z29" i="63"/>
  <c r="X29" i="62"/>
  <c r="AD29" i="61"/>
  <c r="AF31" i="72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6" i="72"/>
  <c r="T13" i="71"/>
  <c r="Z13" i="63"/>
  <c r="X13" i="62"/>
  <c r="AD13" i="61"/>
  <c r="AF15" i="72"/>
  <c r="AF12" i="72"/>
  <c r="T9" i="71"/>
  <c r="Z9" i="63"/>
  <c r="X9" i="62"/>
  <c r="AD9" i="61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AE14" i="72"/>
  <c r="S11" i="71"/>
  <c r="Y11" i="63"/>
  <c r="W11" i="62"/>
  <c r="AC11" i="61"/>
  <c r="AE12" i="72"/>
  <c r="S9" i="71"/>
  <c r="Y9" i="63"/>
  <c r="W9" i="62"/>
  <c r="AC9" i="61"/>
  <c r="U7" i="71"/>
  <c r="AE9" i="72"/>
  <c r="S6" i="71"/>
  <c r="AC6" i="61"/>
  <c r="Y4" i="63"/>
  <c r="AE52" i="61"/>
  <c r="X6" i="63"/>
  <c r="X23" i="63"/>
  <c r="X37" i="63"/>
  <c r="X40" i="63"/>
  <c r="R21" i="71"/>
  <c r="R45" i="71"/>
  <c r="R46" i="71"/>
  <c r="X5" i="63"/>
  <c r="X13" i="63"/>
  <c r="X36" i="63"/>
  <c r="V23" i="62"/>
  <c r="AB24" i="61"/>
  <c r="AE11" i="61"/>
  <c r="AB12" i="61"/>
  <c r="Q48" i="71" l="1"/>
  <c r="P48" i="71"/>
  <c r="X9" i="63"/>
  <c r="AE11" i="72"/>
  <c r="Y19" i="62"/>
  <c r="Z14" i="32"/>
  <c r="AA14" i="63" s="1"/>
  <c r="V21" i="62"/>
  <c r="Z36" i="67"/>
  <c r="Z44" i="67"/>
  <c r="N10" i="70"/>
  <c r="R9" i="71"/>
  <c r="R17" i="71"/>
  <c r="R25" i="71"/>
  <c r="R33" i="71"/>
  <c r="R37" i="71"/>
  <c r="R41" i="71"/>
  <c r="V19" i="62"/>
  <c r="W54" i="63"/>
  <c r="I48" i="64"/>
  <c r="AA54" i="65"/>
  <c r="X48" i="67"/>
  <c r="AF31" i="68"/>
  <c r="AF35" i="68"/>
  <c r="AF47" i="68"/>
  <c r="N4" i="70"/>
  <c r="R7" i="71"/>
  <c r="R15" i="71"/>
  <c r="R19" i="71"/>
  <c r="R39" i="71"/>
  <c r="R43" i="71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AG29" i="72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T36" i="71"/>
  <c r="AF35" i="72"/>
  <c r="AD32" i="61"/>
  <c r="Z32" i="32"/>
  <c r="Y32" i="62" s="1"/>
  <c r="Z32" i="63"/>
  <c r="T28" i="71"/>
  <c r="Z28" i="32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F13" i="72"/>
  <c r="AD10" i="61"/>
  <c r="Z10" i="63"/>
  <c r="Z8" i="32"/>
  <c r="AE8" i="61" s="1"/>
  <c r="Z8" i="63"/>
  <c r="AF11" i="72"/>
  <c r="AD8" i="61"/>
  <c r="Z6" i="32"/>
  <c r="Y6" i="62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Y14" i="62"/>
  <c r="AF47" i="72"/>
  <c r="AD44" i="61"/>
  <c r="T44" i="71"/>
  <c r="Z44" i="63"/>
  <c r="Z38" i="63"/>
  <c r="X38" i="62"/>
  <c r="AF41" i="72"/>
  <c r="AD38" i="61"/>
  <c r="Z34" i="32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G22" i="72"/>
  <c r="W48" i="63"/>
  <c r="X48" i="63" s="1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Y36" i="62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Z48" i="3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Y27" i="62"/>
  <c r="AE34" i="61"/>
  <c r="AA34" i="63"/>
  <c r="Y43" i="62"/>
  <c r="AG31" i="72"/>
  <c r="AE9" i="61"/>
  <c r="AA9" i="63"/>
  <c r="U26" i="71"/>
  <c r="Y31" i="62"/>
  <c r="H48" i="64"/>
  <c r="J48" i="64" s="1"/>
  <c r="T48" i="62"/>
  <c r="AD7" i="72"/>
  <c r="N48" i="70" l="1"/>
  <c r="U14" i="71"/>
  <c r="AG17" i="72"/>
  <c r="AB48" i="61"/>
  <c r="AA8" i="63"/>
  <c r="AG9" i="72"/>
  <c r="AE6" i="61"/>
  <c r="W49" i="63"/>
  <c r="Z49" i="61"/>
  <c r="B30" i="77"/>
  <c r="P49" i="71"/>
  <c r="T49" i="62"/>
  <c r="AB52" i="72"/>
  <c r="AA40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AB49" i="61"/>
  <c r="D30" i="77"/>
  <c r="AD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<sst xmlns="http://schemas.openxmlformats.org/spreadsheetml/2006/main" count="2369" uniqueCount="556">
  <si>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</si>
  <si>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</si>
  <si>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</si>
  <si>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</si>
  <si>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</si>
  <si>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</si>
  <si>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</si>
  <si>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</si>
  <si>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</si>
  <si>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</si>
  <si>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</si>
  <si>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</si>
  <si>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</si>
  <si>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</si>
  <si>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</si>
  <si>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</si>
  <si>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</si>
  <si>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</si>
  <si>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</si>
  <si>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</si>
  <si>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</si>
  <si>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</si>
  <si>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</si>
  <si>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</si>
  <si>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</si>
  <si>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</si>
  <si>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</si>
  <si>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</si>
  <si>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</si>
  <si>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</si>
  <si>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</si>
  <si>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</si>
  <si>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</si>
  <si>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</si>
  <si>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</si>
  <si>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</si>
  <si>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</si>
  <si>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</si>
  <si>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</si>
  <si>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</si>
  <si>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</si>
  <si>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</si>
  <si>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</si>
  <si>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</si>
  <si>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</si>
  <si>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</si>
  <si>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</si>
  <si>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</si>
  <si>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</si>
  <si>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</si>
  <si>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</si>
  <si>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</si>
  <si>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</si>
  <si>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</si>
  <si>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</si>
  <si>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</si>
  <si>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</si>
  <si>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</si>
  <si>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</si>
  <si>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</si>
  <si>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</si>
  <si>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</si>
  <si>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</si>
  <si>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</si>
  <si>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</si>
  <si>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</si>
  <si>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</si>
  <si>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</si>
  <si>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</si>
  <si>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</si>
  <si>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</si>
  <si>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</si>
  <si>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</si>
  <si>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</si>
  <si>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</si>
  <si>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</si>
  <si>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</si>
  <si>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</si>
  <si>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</si>
  <si>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</si>
  <si>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</si>
  <si>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</si>
  <si>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</si>
  <si>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</si>
  <si>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</si>
  <si>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</si>
  <si>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</si>
  <si>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</si>
  <si>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</si>
  <si>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</si>
  <si>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</si>
  <si>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</si>
  <si>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</si>
  <si>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</si>
  <si>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</si>
  <si>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</si>
  <si>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</si>
  <si>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</si>
  <si>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</si>
  <si>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</si>
  <si>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</si>
  <si>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</si>
  <si>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</si>
  <si>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</si>
  <si>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</si>
  <si>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</si>
  <si>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</si>
  <si>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</si>
  <si>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</si>
  <si>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</si>
  <si>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</si>
  <si>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</si>
  <si>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</si>
  <si>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</si>
  <si>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</si>
  <si>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</si>
  <si>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</si>
  <si>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</si>
  <si>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</si>
  <si>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</si>
  <si>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</si>
  <si>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</si>
  <si>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</si>
  <si>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</si>
  <si>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</si>
  <si>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</si>
  <si>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</si>
  <si>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</si>
  <si>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</si>
  <si>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</si>
  <si>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</si>
  <si>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</si>
  <si>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</si>
  <si>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</si>
  <si>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</si>
  <si>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</si>
  <si>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</si>
  <si>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</si>
  <si>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</si>
  <si>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</si>
  <si>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</si>
  <si>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</si>
  <si>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</si>
  <si>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</si>
  <si>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</si>
  <si>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</si>
  <si>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</si>
  <si>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</si>
  <si>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</si>
  <si>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</si>
  <si>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</si>
  <si>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</si>
  <si>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</si>
  <si>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</si>
  <si>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</si>
  <si>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</si>
  <si>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</si>
  <si>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</si>
  <si>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</si>
  <si>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</si>
  <si>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</si>
  <si>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</si>
  <si>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</si>
  <si>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</si>
  <si>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</si>
  <si>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</si>
  <si>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</si>
  <si>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</si>
  <si>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</si>
  <si>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</si>
  <si>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</si>
  <si>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</si>
  <si>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</si>
  <si>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</si>
  <si>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</si>
  <si>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</si>
  <si>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</si>
  <si>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</si>
  <si>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</si>
  <si>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</si>
  <si>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</si>
  <si>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</si>
  <si>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</si>
  <si>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</si>
  <si>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</si>
  <si>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</si>
  <si>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</si>
  <si>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</si>
  <si>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</si>
  <si>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</si>
  <si>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</si>
  <si>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</si>
  <si>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</si>
  <si>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</si>
  <si>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</si>
  <si>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</si>
  <si>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</si>
  <si>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</si>
  <si>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</si>
  <si>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</si>
  <si>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</si>
  <si>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</si>
  <si>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</si>
  <si>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</si>
  <si>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</si>
  <si>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</si>
  <si>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</si>
  <si>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</si>
  <si>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</si>
  <si>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</si>
  <si>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</si>
  <si>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</si>
  <si>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</si>
  <si>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</si>
  <si>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</si>
  <si>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</si>
  <si>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</si>
  <si>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</si>
  <si>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</si>
  <si>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</si>
  <si>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</si>
  <si>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</si>
  <si>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</si>
  <si>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</si>
  <si>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</si>
  <si>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</si>
  <si>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</si>
  <si>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</si>
  <si>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</si>
  <si>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</si>
  <si>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</si>
  <si>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</si>
  <si>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</si>
  <si>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</si>
  <si>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</si>
  <si>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</si>
  <si>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</si>
  <si>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</si>
  <si>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</si>
  <si>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</si>
  <si>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</si>
  <si>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</si>
  <si>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</si>
  <si>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</si>
  <si>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</si>
  <si>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</si>
  <si>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</si>
  <si>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</si>
  <si>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</si>
  <si>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</si>
  <si>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</si>
  <si>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</si>
  <si>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</si>
  <si>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</si>
  <si>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</si>
  <si>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</si>
  <si>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</si>
  <si>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</si>
  <si>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</si>
  <si>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</si>
  <si>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</si>
  <si>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</si>
  <si>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</si>
  <si>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</si>
  <si>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</si>
  <si>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</si>
  <si>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</si>
  <si>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</si>
  <si>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</si>
  <si>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</si>
  <si>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</si>
  <si>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</si>
  <si>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</si>
  <si>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</si>
  <si>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</si>
  <si>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</si>
  <si>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</si>
  <si>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</si>
  <si>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</si>
  <si>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</si>
  <si>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</si>
  <si>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</si>
  <si>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</si>
  <si>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</si>
  <si>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</si>
  <si>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</si>
  <si>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</si>
  <si>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</si>
  <si>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</si>
  <si>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</si>
  <si>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</si>
  <si>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</si>
  <si>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</si>
  <si>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</si>
  <si>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</si>
  <si>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</si>
  <si>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</si>
  <si>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</si>
  <si>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</si>
  <si>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</si>
  <si>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</si>
  <si>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</si>
  <si>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</si>
  <si>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</si>
  <si>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</si>
  <si>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</si>
  <si>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</si>
  <si>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</si>
  <si>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</si>
  <si>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</si>
  <si>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</si>
  <si>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</si>
  <si>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</si>
  <si>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</si>
  <si>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</si>
  <si>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</si>
  <si>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</si>
  <si>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</si>
  <si>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</si>
  <si>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</si>
  <si>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</si>
  <si>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</si>
  <si>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</si>
  <si>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</si>
  <si>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</si>
  <si>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</si>
  <si>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</si>
  <si>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</si>
  <si>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</si>
  <si>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</si>
  <si>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</si>
  <si>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</si>
  <si>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</si>
  <si>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</si>
  <si>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</si>
  <si>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</si>
  <si>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</si>
  <si>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</si>
  <si>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</si>
  <si>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</si>
  <si>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</si>
  <si>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</si>
  <si>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</si>
  <si>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</si>
  <si>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</si>
  <si>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</si>
  <si>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</si>
  <si>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</si>
  <si>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</si>
  <si>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</si>
  <si>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</si>
  <si>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</si>
  <si>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</si>
  <si>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</si>
  <si>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</si>
  <si>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</si>
  <si>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</si>
  <si>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</si>
  <si>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</si>
  <si>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</si>
  <si>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</si>
  <si>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</si>
  <si>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</si>
  <si>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</si>
  <si>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</si>
  <si>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</si>
  <si>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</si>
  <si>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</si>
  <si>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</si>
  <si>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</si>
  <si>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</si>
  <si>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</si>
  <si>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</si>
  <si>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</si>
  <si>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</si>
  <si>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</si>
  <si>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</si>
  <si>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</si>
  <si>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</si>
  <si>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</si>
  <si>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</si>
  <si>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</si>
  <si>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</si>
  <si>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</si>
  <si>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</si>
  <si>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</si>
  <si>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</si>
  <si>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</si>
  <si>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</si>
  <si>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</si>
  <si>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</si>
  <si>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</si>
  <si>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</si>
  <si>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</si>
  <si>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</si>
  <si>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</si>
  <si>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</si>
  <si>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</si>
  <si>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</si>
  <si>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</si>
  <si>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</si>
  <si>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</si>
  <si>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</si>
  <si>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</si>
  <si>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</si>
  <si>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</si>
  <si>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</si>
  <si>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</si>
  <si>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</si>
  <si>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</si>
  <si>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</si>
  <si>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</si>
  <si>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</si>
  <si>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</si>
  <si>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</si>
  <si>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</si>
  <si>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</si>
  <si>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</si>
  <si>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</si>
  <si>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</si>
  <si>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</si>
  <si>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</si>
  <si>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</si>
  <si>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</si>
  <si>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</si>
  <si>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</si>
  <si>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</si>
  <si>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</si>
  <si>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</si>
  <si>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</si>
  <si>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</si>
  <si>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</si>
  <si>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</si>
  <si>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</si>
  <si>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</si>
  <si>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</si>
  <si>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</si>
  <si>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</si>
  <si>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</si>
  <si>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</si>
  <si>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</si>
  <si>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</si>
  <si>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</si>
  <si>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</si>
  <si>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</si>
  <si>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</si>
  <si>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</si>
  <si>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</si>
  <si>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</si>
  <si>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</si>
  <si>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</si>
  <si>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</si>
  <si>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</si>
  <si>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</si>
  <si>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</si>
  <si>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</si>
  <si>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</si>
  <si>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</si>
  <si>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</si>
  <si>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</si>
  <si>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</si>
  <si>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</si>
  <si>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</si>
  <si>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</si>
  <si>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</si>
  <si>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</si>
  <si>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</si>
  <si>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</si>
  <si>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</si>
  <si>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</si>
  <si>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</si>
  <si>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</si>
  <si>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</si>
  <si>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</si>
  <si>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</si>
  <si>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</si>
  <si>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</si>
  <si>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</si>
  <si>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</si>
  <si>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</si>
  <si>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</si>
  <si>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</si>
  <si>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</si>
  <si>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</si>
  <si>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</si>
  <si>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</si>
  <si>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</si>
  <si>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</si>
  <si>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</si>
  <si>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</si>
  <si>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</si>
  <si>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</si>
  <si>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</si>
  <si>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</si>
  <si>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</si>
  <si>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</si>
  <si>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</si>
  <si>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</si>
  <si>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</si>
  <si>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</si>
  <si>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</si>
  <si>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</si>
  <si>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</si>
  <si>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</si>
  <si>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</si>
  <si>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</si>
  <si>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</si>
  <si>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</si>
  <si>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</si>
  <si>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</si>
  <si>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</si>
  <si>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</si>
  <si>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</si>
  <si>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</si>
  <si>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</si>
  <si>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</si>
  <si>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</si>
  <si>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</si>
  <si>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</si>
  <si>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</si>
  <si>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</si>
  <si>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</si>
  <si>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</si>
  <si>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</si>
  <si>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</si>
  <si>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</si>
  <si>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</si>
  <si>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</si>
  <si>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</si>
  <si>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</si>
  <si>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</si>
  <si>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</si>
  <si>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</si>
  <si>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</si>
  <si>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</si>
  <si>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</si>
  <si>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</si>
  <si>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</si>
  <si>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</si>
  <si>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</si>
  <si>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</si>
  <si>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</si>
  <si>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</si>
  <si>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</si>
  <si>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</si>
  <si>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</si>
  <si>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</si>
  <si>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</si>
  <si>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</si>
  <si>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2020: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2020 na folha de identificação.</t>
    </r>
  </si>
  <si>
    <r>
      <t xml:space="preserve"> Nota: Em caso de processo de fusão/reestruturação da entidade existente a 31/12/2020, indicar o critério adotado para o registo dos dados do Balanço Social 2020 na folha </t>
    </r>
    <r>
      <rPr>
        <b/>
        <u/>
        <sz val="11"/>
        <color indexed="60"/>
        <rFont val="Trebuchet MS"/>
        <family val="2"/>
      </rPr>
      <t>"Criterio"</t>
    </r>
  </si>
  <si>
    <t>da Ciência Tecnologia e Ensino Superior</t>
  </si>
  <si>
    <t xml:space="preserve">Serviços Centrais do Instituto Politécnico de Coimbra </t>
  </si>
  <si>
    <t>João Montezuma de Carvalho</t>
  </si>
  <si>
    <t>dgrh@ipc.pt</t>
  </si>
  <si>
    <t>30:67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</si>
</sst>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8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topLeftCell="A13" zoomScaleNormal="100" workbookViewId="0">
      <selection activeCell="C14" sqref="C14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5" t="s">
        <v>0</v>
      </c>
      <c r="C2" s="486"/>
      <c r="D2" s="487"/>
      <c r="E2" s="8"/>
      <c r="F2" s="9"/>
      <c r="G2" s="467"/>
      <c r="H2" s="467"/>
    </row>
    <row r="3" spans="1:8" ht="30" customHeight="1" x14ac:dyDescent="0.2">
      <c r="A3" s="10"/>
      <c r="B3" s="488" t="s">
        <v>1</v>
      </c>
      <c r="C3" s="489"/>
      <c r="D3" s="489"/>
      <c r="E3" s="11"/>
      <c r="F3" s="9"/>
      <c r="G3" s="467"/>
      <c r="H3" s="467"/>
    </row>
    <row r="4" spans="1:8" ht="30" customHeight="1" x14ac:dyDescent="0.2">
      <c r="A4" s="10"/>
      <c r="B4" s="490">
        <v>2020</v>
      </c>
      <c r="C4" s="491"/>
      <c r="D4" s="492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3" t="s">
        <v>2</v>
      </c>
      <c r="C6" s="494"/>
      <c r="D6" s="494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5" t="s">
        <v>551</v>
      </c>
      <c r="D8" s="495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4" t="s">
        <v>552</v>
      </c>
      <c r="D9" s="484"/>
      <c r="E9" s="20"/>
      <c r="F9" s="9"/>
      <c r="G9" s="467"/>
      <c r="H9" s="467"/>
    </row>
    <row r="10" spans="1:8" ht="28.5" customHeight="1" x14ac:dyDescent="0.3">
      <c r="A10" s="10"/>
      <c r="B10" s="16"/>
      <c r="C10" s="484"/>
      <c r="D10" s="484"/>
      <c r="E10" s="20"/>
      <c r="F10" s="9"/>
      <c r="G10" s="467"/>
      <c r="H10" s="467"/>
    </row>
    <row r="11" spans="1:8" ht="50.1" customHeight="1" x14ac:dyDescent="0.3">
      <c r="A11" s="10"/>
      <c r="B11" s="497" t="s">
        <v>6</v>
      </c>
      <c r="C11" s="497"/>
      <c r="D11" s="498"/>
      <c r="E11" s="20"/>
      <c r="F11" s="9"/>
      <c r="G11" s="467"/>
      <c r="H11" s="467"/>
    </row>
    <row r="12" spans="1:8" ht="24.75" customHeight="1" x14ac:dyDescent="0.3">
      <c r="A12" s="10"/>
      <c r="B12" s="499" t="s">
        <v>7</v>
      </c>
      <c r="C12" s="497"/>
      <c r="D12" s="497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2020</v>
      </c>
      <c r="C13" s="22">
        <v>82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2020</v>
      </c>
      <c r="C14" s="24">
        <v>88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2" t="s">
        <v>550</v>
      </c>
      <c r="C16" s="503"/>
      <c r="D16" s="503"/>
      <c r="E16" s="20"/>
      <c r="F16" s="9"/>
      <c r="G16" s="467"/>
      <c r="H16" s="467"/>
    </row>
    <row r="17" spans="1:8" ht="24.75" customHeight="1" x14ac:dyDescent="0.3">
      <c r="A17" s="10"/>
      <c r="B17" s="500" t="s">
        <v>437</v>
      </c>
      <c r="C17" s="501"/>
      <c r="D17" s="501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5" t="s">
        <v>553</v>
      </c>
      <c r="D18" s="495"/>
      <c r="E18" s="26"/>
      <c r="F18" s="9"/>
      <c r="G18" s="467"/>
      <c r="H18" s="467"/>
    </row>
    <row r="19" spans="1:8" ht="28.5" customHeight="1" x14ac:dyDescent="0.3">
      <c r="A19" s="10"/>
      <c r="B19" s="6"/>
      <c r="C19" s="484"/>
      <c r="D19" s="484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5">
        <v>239791250</v>
      </c>
      <c r="D20" s="495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4" t="s">
        <v>554</v>
      </c>
      <c r="D21" s="484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96">
        <v>44285</v>
      </c>
      <c r="D22" s="484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QrZY1C64RF8YG6d3082O/6GBhTCZF7qa1AcaXcjshNwrzNILlGdAGenhhNEisz99Ey0Gt87PXFuWQYKsXcrqdA==" saltValue="D8gbOeWwvBmXq5orx1d6cQ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13" activePane="bottomRight" state="frozen"/>
      <selection activeCell="J10" sqref="J10"/>
      <selection pane="topRight" activeCell="J10" sqref="J10"/>
      <selection pane="bottomLeft" activeCell="J10" sqref="J10"/>
      <selection pane="bottomRight" activeCell="G15" sqref="G15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3" t="s">
        <v>442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8" s="53" customFormat="1" ht="34.5" customHeight="1" x14ac:dyDescent="0.15">
      <c r="A2" s="532" t="s">
        <v>141</v>
      </c>
      <c r="B2" s="542" t="s">
        <v>142</v>
      </c>
      <c r="C2" s="542"/>
      <c r="D2" s="542" t="s">
        <v>143</v>
      </c>
      <c r="E2" s="542"/>
      <c r="F2" s="542" t="s">
        <v>493</v>
      </c>
      <c r="G2" s="542"/>
      <c r="H2" s="542" t="s">
        <v>145</v>
      </c>
      <c r="I2" s="542"/>
      <c r="J2" s="542" t="s">
        <v>146</v>
      </c>
      <c r="K2" s="542"/>
      <c r="L2" s="542" t="s">
        <v>147</v>
      </c>
      <c r="M2" s="542"/>
      <c r="N2" s="542" t="s">
        <v>148</v>
      </c>
      <c r="O2" s="542"/>
      <c r="P2" s="532" t="s">
        <v>41</v>
      </c>
      <c r="Q2" s="532"/>
      <c r="R2" s="532" t="s">
        <v>41</v>
      </c>
    </row>
    <row r="3" spans="1:18" s="53" customFormat="1" ht="15" customHeight="1" x14ac:dyDescent="0.15">
      <c r="A3" s="532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2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>
        <v>4</v>
      </c>
      <c r="L9" s="314"/>
      <c r="M9" s="358"/>
      <c r="N9" s="314"/>
      <c r="O9" s="358"/>
      <c r="P9" s="225">
        <f t="shared" si="0"/>
        <v>0</v>
      </c>
      <c r="Q9" s="225">
        <f t="shared" si="0"/>
        <v>4</v>
      </c>
      <c r="R9" s="225">
        <f t="shared" si="1"/>
        <v>4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>
        <v>1</v>
      </c>
      <c r="O10" s="358">
        <v>3</v>
      </c>
      <c r="P10" s="225">
        <f t="shared" si="0"/>
        <v>2</v>
      </c>
      <c r="Q10" s="225">
        <f t="shared" si="0"/>
        <v>3</v>
      </c>
      <c r="R10" s="225">
        <f t="shared" si="1"/>
        <v>5</v>
      </c>
    </row>
    <row r="11" spans="1:18" s="53" customFormat="1" ht="24.95" customHeight="1" x14ac:dyDescent="0.15">
      <c r="A11" s="374" t="s">
        <v>46</v>
      </c>
      <c r="B11" s="314"/>
      <c r="C11" s="358">
        <v>1</v>
      </c>
      <c r="D11" s="314"/>
      <c r="E11" s="358"/>
      <c r="F11" s="314"/>
      <c r="G11" s="358">
        <v>1</v>
      </c>
      <c r="H11" s="314"/>
      <c r="I11" s="358"/>
      <c r="J11" s="314"/>
      <c r="K11" s="358"/>
      <c r="L11" s="314"/>
      <c r="M11" s="358"/>
      <c r="N11" s="314"/>
      <c r="O11" s="358">
        <v>1</v>
      </c>
      <c r="P11" s="225">
        <f t="shared" si="0"/>
        <v>0</v>
      </c>
      <c r="Q11" s="225">
        <f t="shared" si="0"/>
        <v>3</v>
      </c>
      <c r="R11" s="225">
        <f t="shared" si="1"/>
        <v>3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>
        <v>1</v>
      </c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1</v>
      </c>
      <c r="Q14" s="225">
        <f t="shared" si="0"/>
        <v>0</v>
      </c>
      <c r="R14" s="225">
        <f t="shared" si="1"/>
        <v>1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>
        <v>1</v>
      </c>
      <c r="C19" s="358">
        <v>1</v>
      </c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1</v>
      </c>
      <c r="Q19" s="225">
        <f t="shared" si="0"/>
        <v>1</v>
      </c>
      <c r="R19" s="225">
        <f t="shared" si="1"/>
        <v>2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2</v>
      </c>
      <c r="C48" s="282">
        <f t="shared" ref="C48:O48" si="2">SUM(C4:C47)</f>
        <v>2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4</v>
      </c>
      <c r="L48" s="226">
        <f t="shared" si="2"/>
        <v>0</v>
      </c>
      <c r="M48" s="226">
        <f t="shared" si="2"/>
        <v>0</v>
      </c>
      <c r="N48" s="226">
        <f t="shared" si="2"/>
        <v>1</v>
      </c>
      <c r="O48" s="226">
        <f t="shared" si="2"/>
        <v>4</v>
      </c>
      <c r="P48" s="226">
        <f>SUM(P4:P47)</f>
        <v>4</v>
      </c>
      <c r="Q48" s="226">
        <f>SUM(Q4:Q47)</f>
        <v>11</v>
      </c>
      <c r="R48" s="226">
        <f>P48+Q48</f>
        <v>15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9" t="s">
        <v>429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P25" sqref="P25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5" t="s">
        <v>153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2" spans="1:26" s="94" customFormat="1" ht="39.950000000000003" customHeight="1" x14ac:dyDescent="0.15">
      <c r="A2" s="528" t="s">
        <v>154</v>
      </c>
      <c r="B2" s="528" t="s">
        <v>155</v>
      </c>
      <c r="C2" s="528"/>
      <c r="D2" s="528" t="s">
        <v>156</v>
      </c>
      <c r="E2" s="528"/>
      <c r="F2" s="528" t="s">
        <v>157</v>
      </c>
      <c r="G2" s="528"/>
      <c r="H2" s="528" t="s">
        <v>158</v>
      </c>
      <c r="I2" s="528"/>
      <c r="J2" s="528" t="s">
        <v>159</v>
      </c>
      <c r="K2" s="528"/>
      <c r="L2" s="528" t="s">
        <v>160</v>
      </c>
      <c r="M2" s="528"/>
      <c r="N2" s="528" t="s">
        <v>161</v>
      </c>
      <c r="O2" s="528"/>
      <c r="P2" s="528" t="s">
        <v>494</v>
      </c>
      <c r="Q2" s="528"/>
      <c r="R2" s="528" t="s">
        <v>407</v>
      </c>
      <c r="S2" s="528"/>
      <c r="T2" s="528" t="s">
        <v>408</v>
      </c>
      <c r="U2" s="528"/>
      <c r="V2" s="528" t="s">
        <v>162</v>
      </c>
      <c r="W2" s="528"/>
      <c r="X2" s="528" t="s">
        <v>41</v>
      </c>
      <c r="Y2" s="528"/>
      <c r="Z2" s="528" t="s">
        <v>77</v>
      </c>
    </row>
    <row r="3" spans="1:26" s="94" customFormat="1" ht="15" customHeight="1" x14ac:dyDescent="0.15">
      <c r="A3" s="528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8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>
        <v>3</v>
      </c>
      <c r="V10" s="366"/>
      <c r="W10" s="367"/>
      <c r="X10" s="221">
        <f t="shared" si="0"/>
        <v>0</v>
      </c>
      <c r="Y10" s="221">
        <f t="shared" si="0"/>
        <v>3</v>
      </c>
      <c r="Z10" s="221">
        <f t="shared" si="1"/>
        <v>3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3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3</v>
      </c>
      <c r="Z48" s="285">
        <f>SUM(Z4:Z47)</f>
        <v>3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9" t="s">
        <v>429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M4" activePane="bottomRight" state="frozen"/>
      <selection activeCell="J10" sqref="J10"/>
      <selection pane="topRight" activeCell="J10" sqref="J10"/>
      <selection pane="bottomLeft" activeCell="J10" sqref="J10"/>
      <selection pane="bottomRight" activeCell="AC12" sqref="AC12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5" t="s">
        <v>163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</row>
    <row r="2" spans="1:32" s="105" customFormat="1" ht="39.950000000000003" customHeight="1" x14ac:dyDescent="0.15">
      <c r="A2" s="532" t="s">
        <v>154</v>
      </c>
      <c r="B2" s="532" t="s">
        <v>155</v>
      </c>
      <c r="C2" s="532"/>
      <c r="D2" s="532" t="s">
        <v>164</v>
      </c>
      <c r="E2" s="532"/>
      <c r="F2" s="532" t="s">
        <v>165</v>
      </c>
      <c r="G2" s="532"/>
      <c r="H2" s="532" t="s">
        <v>166</v>
      </c>
      <c r="I2" s="532"/>
      <c r="J2" s="532" t="s">
        <v>158</v>
      </c>
      <c r="K2" s="532"/>
      <c r="L2" s="532" t="s">
        <v>167</v>
      </c>
      <c r="M2" s="532"/>
      <c r="N2" s="532" t="s">
        <v>168</v>
      </c>
      <c r="O2" s="532"/>
      <c r="P2" s="532" t="s">
        <v>169</v>
      </c>
      <c r="Q2" s="532"/>
      <c r="R2" s="532" t="s">
        <v>170</v>
      </c>
      <c r="S2" s="532"/>
      <c r="T2" s="532" t="s">
        <v>171</v>
      </c>
      <c r="U2" s="532"/>
      <c r="V2" s="532" t="s">
        <v>172</v>
      </c>
      <c r="W2" s="532"/>
      <c r="X2" s="532" t="s">
        <v>494</v>
      </c>
      <c r="Y2" s="532"/>
      <c r="Z2" s="532" t="s">
        <v>407</v>
      </c>
      <c r="AA2" s="532"/>
      <c r="AB2" s="532" t="s">
        <v>173</v>
      </c>
      <c r="AC2" s="532"/>
      <c r="AD2" s="532" t="s">
        <v>41</v>
      </c>
      <c r="AE2" s="532"/>
      <c r="AF2" s="532" t="s">
        <v>77</v>
      </c>
    </row>
    <row r="3" spans="1:32" s="105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2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>
        <v>1</v>
      </c>
      <c r="AC10" s="358">
        <v>2</v>
      </c>
      <c r="AD10" s="225">
        <f t="shared" si="0"/>
        <v>2</v>
      </c>
      <c r="AE10" s="225">
        <f t="shared" si="0"/>
        <v>2</v>
      </c>
      <c r="AF10" s="225">
        <f t="shared" si="1"/>
        <v>4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>
        <v>1</v>
      </c>
      <c r="AD11" s="225">
        <f t="shared" si="0"/>
        <v>0</v>
      </c>
      <c r="AE11" s="225">
        <f t="shared" si="0"/>
        <v>1</v>
      </c>
      <c r="AF11" s="225">
        <f t="shared" si="1"/>
        <v>1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>
        <v>1</v>
      </c>
      <c r="AD19" s="225">
        <f t="shared" si="0"/>
        <v>0</v>
      </c>
      <c r="AE19" s="225">
        <f t="shared" si="0"/>
        <v>1</v>
      </c>
      <c r="AF19" s="225">
        <f t="shared" si="1"/>
        <v>1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1</v>
      </c>
      <c r="AC48" s="226">
        <f t="shared" si="2"/>
        <v>4</v>
      </c>
      <c r="AD48" s="226">
        <f>SUM(AD4:AD47)</f>
        <v>2</v>
      </c>
      <c r="AE48" s="226">
        <f>SUM(AE4:AE47)</f>
        <v>4</v>
      </c>
      <c r="AF48" s="226">
        <f>AD48+AE48</f>
        <v>6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9" t="s">
        <v>429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F13" sqref="F13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6" t="s">
        <v>14</v>
      </c>
      <c r="B1" s="547"/>
      <c r="C1" s="547"/>
      <c r="D1" s="547"/>
      <c r="E1" s="547"/>
      <c r="F1" s="547"/>
      <c r="G1" s="547"/>
    </row>
    <row r="2" spans="1:7" s="112" customFormat="1" ht="24" customHeight="1" x14ac:dyDescent="0.15">
      <c r="A2" s="549" t="s">
        <v>175</v>
      </c>
      <c r="B2" s="549" t="s">
        <v>176</v>
      </c>
      <c r="C2" s="549" t="s">
        <v>177</v>
      </c>
      <c r="D2" s="549" t="s">
        <v>178</v>
      </c>
      <c r="E2" s="549" t="s">
        <v>179</v>
      </c>
      <c r="F2" s="549" t="s">
        <v>180</v>
      </c>
      <c r="G2" s="549" t="s">
        <v>77</v>
      </c>
    </row>
    <row r="3" spans="1:7" s="112" customFormat="1" ht="24" customHeight="1" x14ac:dyDescent="0.15">
      <c r="A3" s="550"/>
      <c r="B3" s="551"/>
      <c r="C3" s="551"/>
      <c r="D3" s="551"/>
      <c r="E3" s="551"/>
      <c r="F3" s="551"/>
      <c r="G3" s="551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419</v>
      </c>
      <c r="B9" s="361"/>
      <c r="C9" s="361"/>
      <c r="D9" s="361"/>
      <c r="E9" s="361"/>
      <c r="F9" s="361">
        <v>5</v>
      </c>
      <c r="G9" s="225">
        <f t="shared" si="0"/>
        <v>5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>
        <v>1</v>
      </c>
      <c r="G10" s="225">
        <f t="shared" si="0"/>
        <v>1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>
        <v>2</v>
      </c>
      <c r="G11" s="225">
        <f t="shared" si="0"/>
        <v>2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8</v>
      </c>
      <c r="G48" s="226">
        <f>SUM(B48:F48)</f>
        <v>8</v>
      </c>
    </row>
    <row r="49" spans="1:13" s="112" customFormat="1" ht="9.9499999999999993" customHeight="1" x14ac:dyDescent="0.15">
      <c r="A49" s="548"/>
      <c r="B49" s="548"/>
      <c r="C49" s="548"/>
      <c r="D49" s="548"/>
      <c r="E49" s="548"/>
      <c r="F49" s="548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9" t="s">
        <v>429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K11" sqref="K11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2" t="s">
        <v>15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39.950000000000003" customHeight="1" x14ac:dyDescent="0.2">
      <c r="A2" s="540" t="s">
        <v>187</v>
      </c>
      <c r="B2" s="540" t="s">
        <v>188</v>
      </c>
      <c r="C2" s="540"/>
      <c r="D2" s="540" t="s">
        <v>189</v>
      </c>
      <c r="E2" s="540"/>
      <c r="F2" s="540" t="s">
        <v>190</v>
      </c>
      <c r="G2" s="540"/>
      <c r="H2" s="540" t="s">
        <v>191</v>
      </c>
      <c r="I2" s="553"/>
      <c r="J2" s="540" t="s">
        <v>192</v>
      </c>
      <c r="K2" s="553"/>
      <c r="L2" s="540" t="s">
        <v>41</v>
      </c>
      <c r="M2" s="540"/>
      <c r="N2" s="540" t="s">
        <v>77</v>
      </c>
    </row>
    <row r="3" spans="1:14" ht="15" customHeight="1" x14ac:dyDescent="0.2">
      <c r="A3" s="553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3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>
        <v>1</v>
      </c>
      <c r="L10" s="279">
        <f t="shared" si="0"/>
        <v>0</v>
      </c>
      <c r="M10" s="279">
        <f t="shared" si="0"/>
        <v>1</v>
      </c>
      <c r="N10" s="279">
        <f t="shared" si="1"/>
        <v>1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>
        <v>1</v>
      </c>
      <c r="I11" s="358"/>
      <c r="J11" s="314"/>
      <c r="K11" s="358"/>
      <c r="L11" s="279">
        <f t="shared" si="0"/>
        <v>1</v>
      </c>
      <c r="M11" s="279">
        <f t="shared" si="0"/>
        <v>0</v>
      </c>
      <c r="N11" s="279">
        <f t="shared" si="1"/>
        <v>1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>
        <v>1</v>
      </c>
      <c r="I14" s="358"/>
      <c r="J14" s="314"/>
      <c r="K14" s="358"/>
      <c r="L14" s="279">
        <f t="shared" si="0"/>
        <v>1</v>
      </c>
      <c r="M14" s="279">
        <f t="shared" si="0"/>
        <v>0</v>
      </c>
      <c r="N14" s="279">
        <f t="shared" si="1"/>
        <v>1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>
        <v>1</v>
      </c>
      <c r="I19" s="358">
        <v>1</v>
      </c>
      <c r="J19" s="314"/>
      <c r="K19" s="358"/>
      <c r="L19" s="279">
        <f t="shared" si="0"/>
        <v>1</v>
      </c>
      <c r="M19" s="279">
        <f t="shared" si="0"/>
        <v>1</v>
      </c>
      <c r="N19" s="279">
        <f t="shared" si="1"/>
        <v>2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3</v>
      </c>
      <c r="I48" s="281">
        <f t="shared" si="2"/>
        <v>1</v>
      </c>
      <c r="J48" s="281">
        <f t="shared" si="2"/>
        <v>0</v>
      </c>
      <c r="K48" s="281">
        <f t="shared" si="2"/>
        <v>1</v>
      </c>
      <c r="L48" s="280">
        <f t="shared" si="2"/>
        <v>3</v>
      </c>
      <c r="M48" s="280">
        <f>SUM(M4:M47)</f>
        <v>2</v>
      </c>
      <c r="N48" s="280">
        <f>L48+M48</f>
        <v>5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9" t="s">
        <v>429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28" activePane="bottomRight" state="frozen"/>
      <selection activeCell="J10" sqref="J10"/>
      <selection pane="topRight" activeCell="J10" sqref="J10"/>
      <selection pane="bottomLeft" activeCell="J10" sqref="J10"/>
      <selection pane="bottomRight" activeCell="G14" sqref="G14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5" t="s">
        <v>449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  <c r="P1" s="536" t="s">
        <v>83</v>
      </c>
      <c r="Q1" s="537"/>
      <c r="R1" s="538"/>
    </row>
    <row r="2" spans="1:21" ht="15" customHeight="1" x14ac:dyDescent="0.2">
      <c r="A2" s="557" t="s">
        <v>125</v>
      </c>
      <c r="B2" s="557" t="s">
        <v>193</v>
      </c>
      <c r="C2" s="557"/>
      <c r="D2" s="557" t="s">
        <v>194</v>
      </c>
      <c r="E2" s="557"/>
      <c r="F2" s="557" t="s">
        <v>195</v>
      </c>
      <c r="G2" s="557"/>
      <c r="H2" s="557" t="s">
        <v>196</v>
      </c>
      <c r="I2" s="557"/>
      <c r="J2" s="557" t="s">
        <v>197</v>
      </c>
      <c r="K2" s="557"/>
      <c r="L2" s="557" t="s">
        <v>503</v>
      </c>
      <c r="M2" s="557"/>
      <c r="N2" s="557" t="s">
        <v>198</v>
      </c>
      <c r="O2" s="557"/>
      <c r="P2" s="540" t="s">
        <v>41</v>
      </c>
      <c r="Q2" s="540"/>
      <c r="R2" s="540" t="s">
        <v>77</v>
      </c>
    </row>
    <row r="3" spans="1:21" ht="15" customHeight="1" x14ac:dyDescent="0.2">
      <c r="A3" s="55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4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3</v>
      </c>
      <c r="O6" s="358">
        <v>2</v>
      </c>
      <c r="P6" s="279">
        <f t="shared" si="0"/>
        <v>3</v>
      </c>
      <c r="Q6" s="279">
        <f t="shared" si="0"/>
        <v>2</v>
      </c>
      <c r="R6" s="279">
        <f t="shared" si="1"/>
        <v>5</v>
      </c>
      <c r="S6" s="119">
        <f>'Quadro 1'!X6</f>
        <v>3</v>
      </c>
      <c r="T6" s="119">
        <f>'Quadro 1'!Y6</f>
        <v>2</v>
      </c>
      <c r="U6" s="119">
        <f>'Quadro 1'!Z6</f>
        <v>5</v>
      </c>
    </row>
    <row r="7" spans="1:2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3</v>
      </c>
      <c r="O8" s="358">
        <v>3</v>
      </c>
      <c r="P8" s="279">
        <f t="shared" si="0"/>
        <v>3</v>
      </c>
      <c r="Q8" s="279">
        <f t="shared" si="0"/>
        <v>3</v>
      </c>
      <c r="R8" s="279">
        <f t="shared" si="1"/>
        <v>6</v>
      </c>
      <c r="S8" s="119">
        <f>'Quadro 1'!X8</f>
        <v>3</v>
      </c>
      <c r="T8" s="119">
        <f>'Quadro 1'!Y8</f>
        <v>3</v>
      </c>
      <c r="U8" s="119">
        <f>'Quadro 1'!Z8</f>
        <v>6</v>
      </c>
    </row>
    <row r="9" spans="1:2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>
        <v>6</v>
      </c>
      <c r="P9" s="279">
        <f t="shared" si="0"/>
        <v>0</v>
      </c>
      <c r="Q9" s="279">
        <f t="shared" si="0"/>
        <v>6</v>
      </c>
      <c r="R9" s="279">
        <f t="shared" si="1"/>
        <v>6</v>
      </c>
      <c r="S9" s="119">
        <f>'Quadro 1'!X9</f>
        <v>0</v>
      </c>
      <c r="T9" s="119">
        <f>'Quadro 1'!Y9</f>
        <v>6</v>
      </c>
      <c r="U9" s="119">
        <f>'Quadro 1'!Z9</f>
        <v>6</v>
      </c>
    </row>
    <row r="10" spans="1:21" ht="24.95" customHeight="1" x14ac:dyDescent="0.2">
      <c r="A10" s="374" t="s">
        <v>45</v>
      </c>
      <c r="B10" s="366"/>
      <c r="C10" s="367"/>
      <c r="D10" s="314">
        <v>10</v>
      </c>
      <c r="E10" s="358">
        <v>33</v>
      </c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79">
        <f t="shared" si="0"/>
        <v>10</v>
      </c>
      <c r="Q10" s="279">
        <f t="shared" si="0"/>
        <v>33</v>
      </c>
      <c r="R10" s="279">
        <f t="shared" si="1"/>
        <v>43</v>
      </c>
      <c r="S10" s="119">
        <f>'Quadro 1'!X10</f>
        <v>10</v>
      </c>
      <c r="T10" s="119">
        <f>'Quadro 1'!Y10</f>
        <v>33</v>
      </c>
      <c r="U10" s="119">
        <f>'Quadro 1'!Z10</f>
        <v>43</v>
      </c>
    </row>
    <row r="11" spans="1:21" ht="24.95" customHeight="1" x14ac:dyDescent="0.2">
      <c r="A11" s="374" t="s">
        <v>46</v>
      </c>
      <c r="B11" s="366"/>
      <c r="C11" s="367"/>
      <c r="D11" s="314">
        <v>4</v>
      </c>
      <c r="E11" s="358">
        <v>14</v>
      </c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79">
        <f t="shared" si="0"/>
        <v>4</v>
      </c>
      <c r="Q11" s="279">
        <f t="shared" si="0"/>
        <v>14</v>
      </c>
      <c r="R11" s="279">
        <f t="shared" si="1"/>
        <v>18</v>
      </c>
      <c r="S11" s="119">
        <f>'Quadro 1'!X11</f>
        <v>4</v>
      </c>
      <c r="T11" s="119">
        <f>'Quadro 1'!Y11</f>
        <v>14</v>
      </c>
      <c r="U11" s="119">
        <f>'Quadro 1'!Z11</f>
        <v>18</v>
      </c>
    </row>
    <row r="12" spans="1:2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79">
        <f t="shared" si="0"/>
        <v>0</v>
      </c>
      <c r="Q12" s="279">
        <f t="shared" si="0"/>
        <v>0</v>
      </c>
      <c r="R12" s="279">
        <f t="shared" si="1"/>
        <v>0</v>
      </c>
      <c r="S12" s="119">
        <f>'Quadro 1'!X12</f>
        <v>0</v>
      </c>
      <c r="T12" s="119">
        <f>'Quadro 1'!Y12</f>
        <v>0</v>
      </c>
      <c r="U12" s="119">
        <f>'Quadro 1'!Z12</f>
        <v>0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>
        <v>5</v>
      </c>
      <c r="E14" s="358">
        <v>2</v>
      </c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5</v>
      </c>
      <c r="Q14" s="279">
        <f t="shared" si="0"/>
        <v>2</v>
      </c>
      <c r="R14" s="279">
        <f t="shared" si="1"/>
        <v>7</v>
      </c>
      <c r="S14" s="119">
        <f>'Quadro 1'!X14</f>
        <v>5</v>
      </c>
      <c r="T14" s="119">
        <f>'Quadro 1'!Y14</f>
        <v>2</v>
      </c>
      <c r="U14" s="119">
        <f>'Quadro 1'!Z14</f>
        <v>7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>
        <v>1</v>
      </c>
      <c r="P19" s="279">
        <f t="shared" si="0"/>
        <v>1</v>
      </c>
      <c r="Q19" s="279">
        <f t="shared" si="0"/>
        <v>1</v>
      </c>
      <c r="R19" s="279">
        <f t="shared" si="1"/>
        <v>2</v>
      </c>
      <c r="S19" s="119">
        <f>'Quadro 1'!X19</f>
        <v>1</v>
      </c>
      <c r="T19" s="119">
        <f>'Quadro 1'!Y19</f>
        <v>1</v>
      </c>
      <c r="U19" s="119">
        <f>'Quadro 1'!Z19</f>
        <v>2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19</v>
      </c>
      <c r="E48" s="281">
        <f t="shared" si="2"/>
        <v>49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8</v>
      </c>
      <c r="O48" s="281">
        <f t="shared" si="2"/>
        <v>12</v>
      </c>
      <c r="P48" s="281">
        <f>SUM(P4:P47)</f>
        <v>27</v>
      </c>
      <c r="Q48" s="281">
        <f>SUM(Q4:Q47)</f>
        <v>61</v>
      </c>
      <c r="R48" s="281">
        <f>P48+Q48</f>
        <v>88</v>
      </c>
    </row>
    <row r="49" spans="1:18" ht="9.9499999999999993" customHeight="1" x14ac:dyDescent="0.2">
      <c r="P49" s="120">
        <f>'Quadro 1'!X48</f>
        <v>27</v>
      </c>
      <c r="Q49" s="120">
        <f>'Quadro 1'!Y48</f>
        <v>61</v>
      </c>
      <c r="R49" s="120">
        <f>'Quadro 1'!Z48</f>
        <v>88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9" t="s">
        <v>429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workbookViewId="0">
      <pane xSplit="1" ySplit="6" topLeftCell="O7" activePane="bottomRight" state="frozen"/>
      <selection activeCell="J10" sqref="J10"/>
      <selection pane="topRight" activeCell="J10" sqref="J10"/>
      <selection pane="bottomLeft" activeCell="J10" sqref="J10"/>
      <selection pane="bottomRight" activeCell="E22" sqref="E22"/>
    </sheetView>
  </sheetViews>
  <sheetFormatPr defaultColWidth="9.140625" defaultRowHeight="15" x14ac:dyDescent="0.2"/>
  <cols>
    <col min="1" max="1" width="30.7109375" style="76" customWidth="1"/>
    <col min="2" max="5" width="8.7109375" style="76" customWidth="1"/>
    <col min="6" max="6" width="9.42578125" style="76" customWidth="1"/>
    <col min="7" max="7" width="8.7109375" style="76" customWidth="1"/>
    <col min="8" max="8" width="10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5" t="s">
        <v>450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6"/>
      <c r="AB1" s="536" t="s">
        <v>83</v>
      </c>
      <c r="AC1" s="537"/>
      <c r="AD1" s="538"/>
    </row>
    <row r="2" spans="1:33" ht="19.5" customHeight="1" x14ac:dyDescent="0.2">
      <c r="A2" s="564" t="s">
        <v>125</v>
      </c>
      <c r="B2" s="566" t="s">
        <v>199</v>
      </c>
      <c r="C2" s="566"/>
      <c r="D2" s="566"/>
      <c r="E2" s="566"/>
      <c r="F2" s="566"/>
      <c r="G2" s="566"/>
      <c r="H2" s="566"/>
      <c r="I2" s="566"/>
      <c r="J2" s="568" t="s">
        <v>200</v>
      </c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40" t="s">
        <v>41</v>
      </c>
      <c r="AC2" s="540"/>
      <c r="AD2" s="540" t="s">
        <v>77</v>
      </c>
    </row>
    <row r="3" spans="1:33" ht="46.5" customHeight="1" x14ac:dyDescent="0.2">
      <c r="A3" s="565"/>
      <c r="B3" s="567"/>
      <c r="C3" s="567"/>
      <c r="D3" s="567"/>
      <c r="E3" s="567"/>
      <c r="F3" s="567"/>
      <c r="G3" s="567"/>
      <c r="H3" s="566"/>
      <c r="I3" s="566"/>
      <c r="J3" s="558" t="s">
        <v>201</v>
      </c>
      <c r="K3" s="559"/>
      <c r="L3" s="558" t="s">
        <v>201</v>
      </c>
      <c r="M3" s="559"/>
      <c r="N3" s="558" t="s">
        <v>201</v>
      </c>
      <c r="O3" s="559"/>
      <c r="P3" s="558" t="s">
        <v>201</v>
      </c>
      <c r="Q3" s="559"/>
      <c r="R3" s="558" t="s">
        <v>201</v>
      </c>
      <c r="S3" s="559"/>
      <c r="T3" s="558" t="s">
        <v>201</v>
      </c>
      <c r="U3" s="559"/>
      <c r="V3" s="558" t="s">
        <v>201</v>
      </c>
      <c r="W3" s="559"/>
      <c r="X3" s="558" t="s">
        <v>201</v>
      </c>
      <c r="Y3" s="559"/>
      <c r="Z3" s="558" t="s">
        <v>201</v>
      </c>
      <c r="AA3" s="559"/>
      <c r="AB3" s="540" t="s">
        <v>42</v>
      </c>
      <c r="AC3" s="540" t="s">
        <v>43</v>
      </c>
      <c r="AD3" s="540"/>
    </row>
    <row r="4" spans="1:33" ht="29.25" customHeight="1" x14ac:dyDescent="0.2">
      <c r="A4" s="565"/>
      <c r="B4" s="227"/>
      <c r="C4" s="228"/>
      <c r="D4" s="228"/>
      <c r="E4" s="228"/>
      <c r="F4" s="228"/>
      <c r="G4" s="229"/>
      <c r="H4" s="572" t="s">
        <v>202</v>
      </c>
      <c r="I4" s="572"/>
      <c r="J4" s="569" t="s">
        <v>202</v>
      </c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1"/>
      <c r="AB4" s="540"/>
      <c r="AC4" s="540"/>
      <c r="AD4" s="540"/>
    </row>
    <row r="5" spans="1:33" ht="15" customHeight="1" x14ac:dyDescent="0.2">
      <c r="A5" s="565"/>
      <c r="B5" s="557" t="s">
        <v>203</v>
      </c>
      <c r="C5" s="557"/>
      <c r="D5" s="557" t="s">
        <v>441</v>
      </c>
      <c r="E5" s="557"/>
      <c r="F5" s="557" t="s">
        <v>204</v>
      </c>
      <c r="G5" s="557"/>
      <c r="H5" s="560"/>
      <c r="I5" s="561"/>
      <c r="J5" s="560"/>
      <c r="K5" s="561"/>
      <c r="L5" s="560"/>
      <c r="M5" s="561"/>
      <c r="N5" s="483"/>
      <c r="O5" s="483"/>
      <c r="P5" s="483"/>
      <c r="Q5" s="483"/>
      <c r="R5" s="483"/>
      <c r="S5" s="483"/>
      <c r="T5" s="483"/>
      <c r="U5" s="483"/>
      <c r="V5" s="560"/>
      <c r="W5" s="561"/>
      <c r="X5" s="560"/>
      <c r="Y5" s="561"/>
      <c r="Z5" s="560"/>
      <c r="AA5" s="561"/>
      <c r="AB5" s="540"/>
      <c r="AC5" s="540"/>
      <c r="AD5" s="540"/>
    </row>
    <row r="6" spans="1:33" ht="15" customHeight="1" x14ac:dyDescent="0.2">
      <c r="A6" s="565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482" t="s">
        <v>42</v>
      </c>
      <c r="U6" s="482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0"/>
      <c r="AC6" s="540"/>
      <c r="AD6" s="540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415</v>
      </c>
      <c r="B8" s="366">
        <v>1</v>
      </c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B50" si="0">B8+D8+F8+H8+J8+L8+N8+P8+R8+T8+V8+X8+Z8</f>
        <v>1</v>
      </c>
      <c r="AC8" s="279">
        <f t="shared" ref="AC8:AC50" si="1">C8+E8+G8+I8+K8+M8+O8+Q8+S8+U8+W8+Y8+AA8</f>
        <v>0</v>
      </c>
      <c r="AD8" s="279">
        <f t="shared" ref="AD8:AD50" si="2">AB8+AC8</f>
        <v>1</v>
      </c>
      <c r="AE8" s="119">
        <f>'Quadro 1'!X5</f>
        <v>1</v>
      </c>
      <c r="AF8" s="119">
        <f>'Quadro 1'!Y5</f>
        <v>0</v>
      </c>
      <c r="AG8" s="119">
        <f>'Quadro 1'!Z5</f>
        <v>1</v>
      </c>
    </row>
    <row r="9" spans="1:33" ht="24.95" customHeight="1" x14ac:dyDescent="0.2">
      <c r="A9" s="374" t="s">
        <v>416</v>
      </c>
      <c r="B9" s="366">
        <v>3</v>
      </c>
      <c r="C9" s="367">
        <v>2</v>
      </c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3</v>
      </c>
      <c r="AC9" s="279">
        <f t="shared" si="1"/>
        <v>2</v>
      </c>
      <c r="AD9" s="279">
        <f t="shared" si="2"/>
        <v>5</v>
      </c>
      <c r="AE9" s="119">
        <f>'Quadro 1'!X6</f>
        <v>3</v>
      </c>
      <c r="AF9" s="119">
        <f>'Quadro 1'!Y6</f>
        <v>2</v>
      </c>
      <c r="AG9" s="119">
        <f>'Quadro 1'!Z6</f>
        <v>5</v>
      </c>
    </row>
    <row r="10" spans="1:33" ht="24.95" customHeight="1" x14ac:dyDescent="0.2">
      <c r="A10" s="374" t="s">
        <v>417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0</v>
      </c>
      <c r="AC10" s="279">
        <f t="shared" si="1"/>
        <v>0</v>
      </c>
      <c r="AD10" s="279">
        <f t="shared" si="2"/>
        <v>0</v>
      </c>
      <c r="AE10" s="119">
        <f>'Quadro 1'!X7</f>
        <v>0</v>
      </c>
      <c r="AF10" s="119">
        <f>'Quadro 1'!Y7</f>
        <v>0</v>
      </c>
      <c r="AG10" s="119">
        <f>'Quadro 1'!Z7</f>
        <v>0</v>
      </c>
    </row>
    <row r="11" spans="1:33" ht="24.95" customHeight="1" x14ac:dyDescent="0.2">
      <c r="A11" s="374" t="s">
        <v>418</v>
      </c>
      <c r="B11" s="366">
        <v>3</v>
      </c>
      <c r="C11" s="367">
        <v>3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3</v>
      </c>
      <c r="AC11" s="279">
        <f t="shared" si="1"/>
        <v>3</v>
      </c>
      <c r="AD11" s="279">
        <f t="shared" si="2"/>
        <v>6</v>
      </c>
      <c r="AE11" s="119">
        <f>'Quadro 1'!X8</f>
        <v>3</v>
      </c>
      <c r="AF11" s="119">
        <f>'Quadro 1'!Y8</f>
        <v>3</v>
      </c>
      <c r="AG11" s="119">
        <f>'Quadro 1'!Z8</f>
        <v>6</v>
      </c>
    </row>
    <row r="12" spans="1:33" ht="24.95" customHeight="1" x14ac:dyDescent="0.2">
      <c r="A12" s="374" t="s">
        <v>419</v>
      </c>
      <c r="B12" s="366"/>
      <c r="C12" s="367">
        <v>6</v>
      </c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1"/>
        <v>6</v>
      </c>
      <c r="AD12" s="279">
        <f t="shared" si="2"/>
        <v>6</v>
      </c>
      <c r="AE12" s="119">
        <f>'Quadro 1'!X9</f>
        <v>0</v>
      </c>
      <c r="AF12" s="119">
        <f>'Quadro 1'!Y9</f>
        <v>6</v>
      </c>
      <c r="AG12" s="119">
        <f>'Quadro 1'!Z9</f>
        <v>6</v>
      </c>
    </row>
    <row r="13" spans="1:33" ht="24.95" customHeight="1" x14ac:dyDescent="0.2">
      <c r="A13" s="374" t="s">
        <v>45</v>
      </c>
      <c r="B13" s="366">
        <v>10</v>
      </c>
      <c r="C13" s="367">
        <v>33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10</v>
      </c>
      <c r="AC13" s="279">
        <f t="shared" si="1"/>
        <v>33</v>
      </c>
      <c r="AD13" s="279">
        <f t="shared" si="2"/>
        <v>43</v>
      </c>
      <c r="AE13" s="119">
        <f>'Quadro 1'!X10</f>
        <v>10</v>
      </c>
      <c r="AF13" s="119">
        <f>'Quadro 1'!Y10</f>
        <v>33</v>
      </c>
      <c r="AG13" s="119">
        <f>'Quadro 1'!Z10</f>
        <v>43</v>
      </c>
    </row>
    <row r="14" spans="1:33" ht="24.95" customHeight="1" x14ac:dyDescent="0.2">
      <c r="A14" s="374" t="s">
        <v>46</v>
      </c>
      <c r="B14" s="366">
        <v>4</v>
      </c>
      <c r="C14" s="367">
        <v>14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4</v>
      </c>
      <c r="AC14" s="279">
        <f t="shared" si="1"/>
        <v>14</v>
      </c>
      <c r="AD14" s="279">
        <f t="shared" si="2"/>
        <v>18</v>
      </c>
      <c r="AE14" s="119">
        <f>'Quadro 1'!X11</f>
        <v>4</v>
      </c>
      <c r="AF14" s="119">
        <f>'Quadro 1'!Y11</f>
        <v>14</v>
      </c>
      <c r="AG14" s="119">
        <f>'Quadro 1'!Z11</f>
        <v>18</v>
      </c>
    </row>
    <row r="15" spans="1:33" ht="24.95" customHeight="1" x14ac:dyDescent="0.2">
      <c r="A15" s="374" t="s">
        <v>47</v>
      </c>
      <c r="B15" s="366"/>
      <c r="C15" s="367"/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0</v>
      </c>
      <c r="AC15" s="279">
        <f t="shared" si="1"/>
        <v>0</v>
      </c>
      <c r="AD15" s="279">
        <f t="shared" si="2"/>
        <v>0</v>
      </c>
      <c r="AE15" s="119">
        <f>'Quadro 1'!X12</f>
        <v>0</v>
      </c>
      <c r="AF15" s="119">
        <f>'Quadro 1'!Y12</f>
        <v>0</v>
      </c>
      <c r="AG15" s="119">
        <f>'Quadro 1'!Z12</f>
        <v>0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1"/>
        <v>0</v>
      </c>
      <c r="AD16" s="279">
        <f t="shared" si="2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>
        <v>5</v>
      </c>
      <c r="C17" s="367">
        <v>2</v>
      </c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5</v>
      </c>
      <c r="AC17" s="279">
        <f t="shared" si="1"/>
        <v>2</v>
      </c>
      <c r="AD17" s="279">
        <f t="shared" si="2"/>
        <v>7</v>
      </c>
      <c r="AE17" s="119">
        <f>'Quadro 1'!X14</f>
        <v>5</v>
      </c>
      <c r="AF17" s="119">
        <f>'Quadro 1'!Y14</f>
        <v>2</v>
      </c>
      <c r="AG17" s="119">
        <f>'Quadro 1'!Z14</f>
        <v>7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1"/>
        <v>0</v>
      </c>
      <c r="AD18" s="279">
        <f t="shared" si="2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1"/>
        <v>0</v>
      </c>
      <c r="AD19" s="279">
        <f t="shared" si="2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1"/>
        <v>0</v>
      </c>
      <c r="AD20" s="279">
        <f t="shared" si="2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1"/>
        <v>0</v>
      </c>
      <c r="AD21" s="279">
        <f t="shared" si="2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>
        <v>1</v>
      </c>
      <c r="C22" s="367">
        <v>1</v>
      </c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1</v>
      </c>
      <c r="AC22" s="279">
        <f t="shared" si="1"/>
        <v>1</v>
      </c>
      <c r="AD22" s="279">
        <f t="shared" si="2"/>
        <v>2</v>
      </c>
      <c r="AE22" s="119">
        <f>'Quadro 1'!X19</f>
        <v>1</v>
      </c>
      <c r="AF22" s="119">
        <f>'Quadro 1'!Y19</f>
        <v>1</v>
      </c>
      <c r="AG22" s="119">
        <f>'Quadro 1'!Z19</f>
        <v>2</v>
      </c>
    </row>
    <row r="23" spans="1:33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0</v>
      </c>
      <c r="AC23" s="279">
        <f t="shared" si="1"/>
        <v>0</v>
      </c>
      <c r="AD23" s="279">
        <f t="shared" si="2"/>
        <v>0</v>
      </c>
      <c r="AE23" s="119">
        <f>'Quadro 1'!X20</f>
        <v>0</v>
      </c>
      <c r="AF23" s="119">
        <f>'Quadro 1'!Y20</f>
        <v>0</v>
      </c>
      <c r="AG23" s="119">
        <f>'Quadro 1'!Z20</f>
        <v>0</v>
      </c>
    </row>
    <row r="24" spans="1:33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1"/>
        <v>0</v>
      </c>
      <c r="AD24" s="279">
        <f t="shared" si="2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1"/>
        <v>0</v>
      </c>
      <c r="AD25" s="279">
        <f t="shared" si="2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1"/>
        <v>0</v>
      </c>
      <c r="AD26" s="279">
        <f t="shared" si="2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1"/>
        <v>0</v>
      </c>
      <c r="AD27" s="279">
        <f t="shared" si="2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1"/>
        <v>0</v>
      </c>
      <c r="AD28" s="279">
        <f t="shared" si="2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1"/>
        <v>0</v>
      </c>
      <c r="AD29" s="279">
        <f t="shared" si="2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1"/>
        <v>0</v>
      </c>
      <c r="AD30" s="279">
        <f t="shared" si="2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1"/>
        <v>0</v>
      </c>
      <c r="AD31" s="279">
        <f t="shared" si="2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1"/>
        <v>0</v>
      </c>
      <c r="AD32" s="279">
        <f t="shared" si="2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1"/>
        <v>0</v>
      </c>
      <c r="AD33" s="279">
        <f t="shared" si="2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1"/>
        <v>0</v>
      </c>
      <c r="AD34" s="279">
        <f t="shared" si="2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1"/>
        <v>0</v>
      </c>
      <c r="AD35" s="279">
        <f t="shared" si="2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1"/>
        <v>0</v>
      </c>
      <c r="AD36" s="279">
        <f t="shared" si="2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1"/>
        <v>0</v>
      </c>
      <c r="AD37" s="279">
        <f t="shared" si="2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1"/>
        <v>0</v>
      </c>
      <c r="AD38" s="279">
        <f t="shared" si="2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1"/>
        <v>0</v>
      </c>
      <c r="AD39" s="279">
        <f t="shared" si="2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1"/>
        <v>0</v>
      </c>
      <c r="AD40" s="279">
        <f t="shared" si="2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1"/>
        <v>0</v>
      </c>
      <c r="AD41" s="279">
        <f t="shared" si="2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1"/>
        <v>0</v>
      </c>
      <c r="AD42" s="279">
        <f t="shared" si="2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1"/>
        <v>0</v>
      </c>
      <c r="AD43" s="279">
        <f t="shared" si="2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1"/>
        <v>0</v>
      </c>
      <c r="AD44" s="279">
        <f t="shared" si="2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1"/>
        <v>0</v>
      </c>
      <c r="AD45" s="279">
        <f t="shared" si="2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1"/>
        <v>0</v>
      </c>
      <c r="AD46" s="279">
        <f t="shared" si="2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1"/>
        <v>0</v>
      </c>
      <c r="AD47" s="279">
        <f t="shared" si="2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1"/>
        <v>0</v>
      </c>
      <c r="AD48" s="279">
        <f t="shared" si="2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1"/>
        <v>0</v>
      </c>
      <c r="AD49" s="279">
        <f t="shared" si="2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1"/>
        <v>0</v>
      </c>
      <c r="AD50" s="280">
        <f t="shared" si="2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A51" si="3">SUM(B7:B50)</f>
        <v>27</v>
      </c>
      <c r="C51" s="281">
        <f t="shared" si="3"/>
        <v>61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0</v>
      </c>
      <c r="K51" s="281">
        <f t="shared" si="3"/>
        <v>0</v>
      </c>
      <c r="L51" s="281">
        <f t="shared" si="3"/>
        <v>0</v>
      </c>
      <c r="M51" s="281">
        <f t="shared" si="3"/>
        <v>0</v>
      </c>
      <c r="N51" s="281">
        <f t="shared" ref="N51:U51" si="4">SUM(N7:N50)</f>
        <v>0</v>
      </c>
      <c r="O51" s="281">
        <f t="shared" si="4"/>
        <v>0</v>
      </c>
      <c r="P51" s="281">
        <f>SUM(P7:P50)</f>
        <v>0</v>
      </c>
      <c r="Q51" s="281">
        <f>SUM(Q7:Q50)</f>
        <v>0</v>
      </c>
      <c r="R51" s="281">
        <f>SUM(R7:R50)</f>
        <v>0</v>
      </c>
      <c r="S51" s="281">
        <f>SUM(S7:S50)</f>
        <v>0</v>
      </c>
      <c r="T51" s="281">
        <f t="shared" si="4"/>
        <v>0</v>
      </c>
      <c r="U51" s="281">
        <f t="shared" si="4"/>
        <v>0</v>
      </c>
      <c r="V51" s="281">
        <f t="shared" si="3"/>
        <v>0</v>
      </c>
      <c r="W51" s="281">
        <f t="shared" si="3"/>
        <v>0</v>
      </c>
      <c r="X51" s="281">
        <f t="shared" si="3"/>
        <v>0</v>
      </c>
      <c r="Y51" s="281">
        <f t="shared" si="3"/>
        <v>0</v>
      </c>
      <c r="Z51" s="281">
        <f t="shared" si="3"/>
        <v>0</v>
      </c>
      <c r="AA51" s="281">
        <f t="shared" si="3"/>
        <v>0</v>
      </c>
      <c r="AB51" s="281">
        <f>SUM(AB7:AB50)</f>
        <v>27</v>
      </c>
      <c r="AC51" s="281">
        <f>SUM(AC7:AC50)</f>
        <v>61</v>
      </c>
      <c r="AD51" s="281">
        <f>AB51+AC51</f>
        <v>88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27</v>
      </c>
      <c r="AC52" s="125">
        <f>'Quadro 1'!Y48</f>
        <v>61</v>
      </c>
      <c r="AD52" s="125">
        <f>'Quadro 1'!Z48</f>
        <v>88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62" t="s">
        <v>206</v>
      </c>
      <c r="B56" s="562"/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396"/>
    </row>
    <row r="57" spans="1:34" s="117" customFormat="1" ht="16.5" customHeight="1" x14ac:dyDescent="0.2">
      <c r="A57" s="562" t="s">
        <v>521</v>
      </c>
      <c r="B57" s="562"/>
      <c r="C57" s="562"/>
      <c r="D57" s="562"/>
      <c r="E57" s="562"/>
      <c r="F57" s="562"/>
      <c r="G57" s="562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2"/>
      <c r="AC57" s="562"/>
      <c r="AD57" s="562"/>
    </row>
    <row r="58" spans="1:34" s="117" customFormat="1" ht="13.35" customHeight="1" x14ac:dyDescent="0.2">
      <c r="A58" s="563" t="s">
        <v>433</v>
      </c>
      <c r="B58" s="563"/>
      <c r="C58" s="563"/>
      <c r="D58" s="563"/>
      <c r="E58" s="563"/>
      <c r="F58" s="563"/>
      <c r="G58" s="563"/>
      <c r="H58" s="563"/>
      <c r="I58" s="563"/>
      <c r="J58" s="563"/>
      <c r="K58" s="563"/>
      <c r="L58" s="563"/>
      <c r="M58" s="563"/>
      <c r="N58" s="563"/>
      <c r="O58" s="563"/>
      <c r="P58" s="563"/>
      <c r="Q58" s="563"/>
      <c r="R58" s="563"/>
      <c r="S58" s="563"/>
      <c r="T58" s="563"/>
      <c r="U58" s="563"/>
      <c r="V58" s="563"/>
      <c r="W58" s="563"/>
      <c r="X58" s="563"/>
      <c r="Y58" s="563"/>
      <c r="Z58" s="563"/>
      <c r="AA58" s="563"/>
      <c r="AB58" s="563"/>
      <c r="AC58" s="563"/>
      <c r="AD58" s="563"/>
    </row>
    <row r="59" spans="1:34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9" t="s">
        <v>429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+NfH3+wfbU7BmEeMKhAwbscjdSGqysWvfVZUROWknIlbKu1wV5OGrPd3XmgCrNz0uy8G+RydfnYyfQCiPWLSRg==" saltValue="TlkK4gdmuquAue1XiSHwyA==" spinCount="100000" sheet="1" selectLockedCells="1"/>
  <mergeCells count="33"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L3:M3"/>
    <mergeCell ref="X3:Y3"/>
    <mergeCell ref="Z3:AA3"/>
    <mergeCell ref="AB3:AB6"/>
    <mergeCell ref="AC3:AC6"/>
    <mergeCell ref="H4:I4"/>
    <mergeCell ref="Z5:AA5"/>
    <mergeCell ref="D5:E5"/>
    <mergeCell ref="A57:AD57"/>
    <mergeCell ref="A61:W61"/>
    <mergeCell ref="B5:C5"/>
    <mergeCell ref="F5:G5"/>
    <mergeCell ref="H5:I5"/>
    <mergeCell ref="J5:K5"/>
    <mergeCell ref="L5:M5"/>
    <mergeCell ref="V5:W5"/>
    <mergeCell ref="A56:AC56"/>
    <mergeCell ref="A58:AD58"/>
    <mergeCell ref="N3:O3"/>
    <mergeCell ref="T3:U3"/>
    <mergeCell ref="P3:Q3"/>
    <mergeCell ref="R3:S3"/>
    <mergeCell ref="X5:Y5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C12" sqref="C12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3" t="s">
        <v>495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67"/>
    </row>
    <row r="2" spans="1:15" s="69" customFormat="1" ht="30" customHeight="1" x14ac:dyDescent="0.2">
      <c r="A2" s="532" t="s">
        <v>498</v>
      </c>
      <c r="B2" s="532" t="s">
        <v>496</v>
      </c>
      <c r="C2" s="532"/>
      <c r="D2" s="532" t="s">
        <v>497</v>
      </c>
      <c r="E2" s="532"/>
      <c r="F2" s="532" t="s">
        <v>207</v>
      </c>
      <c r="G2" s="532"/>
      <c r="H2" s="532" t="s">
        <v>208</v>
      </c>
      <c r="I2" s="532"/>
      <c r="J2" s="532" t="s">
        <v>209</v>
      </c>
      <c r="K2" s="532"/>
      <c r="L2" s="532" t="s">
        <v>41</v>
      </c>
      <c r="M2" s="532"/>
      <c r="N2" s="532" t="s">
        <v>41</v>
      </c>
    </row>
    <row r="3" spans="1:15" s="69" customFormat="1" ht="15" customHeight="1" x14ac:dyDescent="0.2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2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>
        <v>0.55486111111111114</v>
      </c>
      <c r="C10" s="350">
        <v>12.447222222222223</v>
      </c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0.55486111111111114</v>
      </c>
      <c r="M10" s="288">
        <f t="shared" si="0"/>
        <v>12.447222222222223</v>
      </c>
      <c r="N10" s="288">
        <f t="shared" si="1"/>
        <v>13.002083333333333</v>
      </c>
    </row>
    <row r="11" spans="1:15" s="69" customFormat="1" ht="24.95" customHeight="1" x14ac:dyDescent="0.2">
      <c r="A11" s="374" t="s">
        <v>46</v>
      </c>
      <c r="B11" s="349"/>
      <c r="C11" s="350" t="s">
        <v>555</v>
      </c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 t="e">
        <f t="shared" si="0"/>
        <v>#VALUE!</v>
      </c>
      <c r="N11" s="288" t="e">
        <f t="shared" si="1"/>
        <v>#VALUE!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0.55486111111111114</v>
      </c>
      <c r="C48" s="290">
        <f t="shared" si="2"/>
        <v>12.447222222222223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0.55486111111111114</v>
      </c>
      <c r="M48" s="290" t="e">
        <f>SUM(M4:M47)</f>
        <v>#VALUE!</v>
      </c>
      <c r="N48" s="290" t="e">
        <f>L48+M48</f>
        <v>#VALUE!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9" t="s">
        <v>429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9" sqref="D9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3" t="s">
        <v>499</v>
      </c>
      <c r="B1" s="573"/>
      <c r="C1" s="573"/>
      <c r="D1" s="573"/>
      <c r="E1" s="573"/>
      <c r="F1" s="573"/>
      <c r="G1" s="573"/>
      <c r="H1" s="573"/>
    </row>
    <row r="2" spans="1:8" s="53" customFormat="1" ht="15" customHeight="1" x14ac:dyDescent="0.15">
      <c r="A2" s="532" t="s">
        <v>211</v>
      </c>
      <c r="B2" s="532" t="s">
        <v>212</v>
      </c>
      <c r="C2" s="532"/>
      <c r="D2" s="532" t="s">
        <v>504</v>
      </c>
      <c r="E2" s="532"/>
      <c r="F2" s="532" t="s">
        <v>41</v>
      </c>
      <c r="G2" s="532"/>
      <c r="H2" s="532" t="s">
        <v>41</v>
      </c>
    </row>
    <row r="3" spans="1:8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2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9" t="s">
        <v>429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AA11" sqref="AA11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4" t="s">
        <v>16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</row>
    <row r="2" spans="1:30" ht="30" customHeight="1" x14ac:dyDescent="0.15">
      <c r="A2" s="532" t="s">
        <v>214</v>
      </c>
      <c r="B2" s="532" t="s">
        <v>215</v>
      </c>
      <c r="C2" s="532"/>
      <c r="D2" s="532" t="s">
        <v>216</v>
      </c>
      <c r="E2" s="532" t="s">
        <v>217</v>
      </c>
      <c r="F2" s="532" t="s">
        <v>218</v>
      </c>
      <c r="G2" s="532"/>
      <c r="H2" s="532" t="s">
        <v>219</v>
      </c>
      <c r="I2" s="532"/>
      <c r="J2" s="532" t="s">
        <v>220</v>
      </c>
      <c r="K2" s="532"/>
      <c r="L2" s="532" t="s">
        <v>221</v>
      </c>
      <c r="M2" s="532"/>
      <c r="N2" s="532" t="s">
        <v>222</v>
      </c>
      <c r="O2" s="532"/>
      <c r="P2" s="532" t="s">
        <v>223</v>
      </c>
      <c r="Q2" s="532"/>
      <c r="R2" s="532" t="s">
        <v>224</v>
      </c>
      <c r="S2" s="532"/>
      <c r="T2" s="532" t="s">
        <v>225</v>
      </c>
      <c r="U2" s="532"/>
      <c r="V2" s="532" t="s">
        <v>226</v>
      </c>
      <c r="W2" s="532"/>
      <c r="X2" s="532" t="s">
        <v>227</v>
      </c>
      <c r="Y2" s="532"/>
      <c r="Z2" s="532" t="s">
        <v>228</v>
      </c>
      <c r="AA2" s="532"/>
      <c r="AB2" s="532" t="s">
        <v>77</v>
      </c>
      <c r="AC2" s="532"/>
      <c r="AD2" s="532" t="s">
        <v>41</v>
      </c>
    </row>
    <row r="3" spans="1:30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2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>
        <v>3</v>
      </c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3</v>
      </c>
      <c r="AC5" s="412">
        <f t="shared" si="0"/>
        <v>0</v>
      </c>
      <c r="AD5" s="412">
        <f t="shared" ref="AD5:AD47" si="1">AB5+AC5</f>
        <v>3</v>
      </c>
    </row>
    <row r="6" spans="1:30" ht="24.9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>
        <v>7</v>
      </c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7</v>
      </c>
      <c r="AC6" s="412">
        <f t="shared" si="0"/>
        <v>0</v>
      </c>
      <c r="AD6" s="412">
        <f t="shared" si="1"/>
        <v>7</v>
      </c>
    </row>
    <row r="7" spans="1:30" ht="24.95" customHeight="1" x14ac:dyDescent="0.1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418</v>
      </c>
      <c r="B8" s="410"/>
      <c r="C8" s="411"/>
      <c r="D8" s="410"/>
      <c r="E8" s="411"/>
      <c r="F8" s="410">
        <v>5</v>
      </c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5</v>
      </c>
      <c r="AC8" s="412">
        <f t="shared" si="0"/>
        <v>0</v>
      </c>
      <c r="AD8" s="412">
        <f t="shared" si="1"/>
        <v>5</v>
      </c>
    </row>
    <row r="9" spans="1:30" ht="24.9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>
        <v>25</v>
      </c>
      <c r="E10" s="411">
        <v>273</v>
      </c>
      <c r="F10" s="410">
        <v>5</v>
      </c>
      <c r="G10" s="411">
        <v>25</v>
      </c>
      <c r="H10" s="410">
        <v>366</v>
      </c>
      <c r="I10" s="411">
        <f>418+164</f>
        <v>582</v>
      </c>
      <c r="J10" s="410"/>
      <c r="K10" s="411"/>
      <c r="L10" s="410">
        <v>2</v>
      </c>
      <c r="M10" s="411">
        <v>11</v>
      </c>
      <c r="N10" s="410"/>
      <c r="O10" s="411"/>
      <c r="P10" s="410">
        <v>6</v>
      </c>
      <c r="Q10" s="411">
        <f>11+2</f>
        <v>13</v>
      </c>
      <c r="R10" s="410"/>
      <c r="S10" s="411"/>
      <c r="T10" s="410"/>
      <c r="U10" s="411"/>
      <c r="V10" s="410"/>
      <c r="W10" s="411">
        <v>1</v>
      </c>
      <c r="X10" s="410"/>
      <c r="Y10" s="411"/>
      <c r="Z10" s="410">
        <f>38.32+3</f>
        <v>41.32</v>
      </c>
      <c r="AA10" s="411">
        <f>318.88+1</f>
        <v>319.88</v>
      </c>
      <c r="AB10" s="412">
        <f t="shared" si="0"/>
        <v>445.32</v>
      </c>
      <c r="AC10" s="412">
        <f t="shared" si="0"/>
        <v>1224.8800000000001</v>
      </c>
      <c r="AD10" s="412">
        <f t="shared" si="1"/>
        <v>1670.2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/>
      <c r="G11" s="411"/>
      <c r="H11" s="410"/>
      <c r="I11" s="411">
        <f>400.5+9</f>
        <v>409.5</v>
      </c>
      <c r="J11" s="410"/>
      <c r="K11" s="411"/>
      <c r="L11" s="410"/>
      <c r="M11" s="411"/>
      <c r="N11" s="410"/>
      <c r="O11" s="411">
        <v>9</v>
      </c>
      <c r="P11" s="410">
        <v>1</v>
      </c>
      <c r="Q11" s="411">
        <v>1.5</v>
      </c>
      <c r="R11" s="410"/>
      <c r="S11" s="411"/>
      <c r="T11" s="410"/>
      <c r="U11" s="411"/>
      <c r="V11" s="410"/>
      <c r="W11" s="411"/>
      <c r="X11" s="410"/>
      <c r="Y11" s="411"/>
      <c r="Z11" s="410">
        <v>11</v>
      </c>
      <c r="AA11" s="411">
        <v>46.6</v>
      </c>
      <c r="AB11" s="412">
        <f t="shared" si="0"/>
        <v>12</v>
      </c>
      <c r="AC11" s="412">
        <f t="shared" si="0"/>
        <v>466.6</v>
      </c>
      <c r="AD11" s="412">
        <f t="shared" si="1"/>
        <v>478.6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/>
      <c r="I12" s="411"/>
      <c r="J12" s="410"/>
      <c r="K12" s="411"/>
      <c r="L12" s="410"/>
      <c r="M12" s="411"/>
      <c r="N12" s="410"/>
      <c r="O12" s="411"/>
      <c r="P12" s="410"/>
      <c r="Q12" s="411"/>
      <c r="R12" s="410"/>
      <c r="S12" s="411"/>
      <c r="T12" s="410"/>
      <c r="U12" s="411"/>
      <c r="V12" s="410"/>
      <c r="W12" s="411"/>
      <c r="X12" s="410"/>
      <c r="Y12" s="411"/>
      <c r="Z12" s="410"/>
      <c r="AA12" s="411"/>
      <c r="AB12" s="412">
        <f t="shared" si="0"/>
        <v>0</v>
      </c>
      <c r="AC12" s="412">
        <f t="shared" si="0"/>
        <v>0</v>
      </c>
      <c r="AD12" s="412">
        <f t="shared" si="1"/>
        <v>0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>
        <v>5</v>
      </c>
      <c r="H14" s="410"/>
      <c r="I14" s="411"/>
      <c r="J14" s="410"/>
      <c r="K14" s="411"/>
      <c r="L14" s="410"/>
      <c r="M14" s="411"/>
      <c r="N14" s="410"/>
      <c r="O14" s="411"/>
      <c r="P14" s="410">
        <v>0.5</v>
      </c>
      <c r="Q14" s="411">
        <v>1.5</v>
      </c>
      <c r="R14" s="410"/>
      <c r="S14" s="411"/>
      <c r="T14" s="410"/>
      <c r="U14" s="411"/>
      <c r="V14" s="410"/>
      <c r="W14" s="411"/>
      <c r="X14" s="410"/>
      <c r="Y14" s="411"/>
      <c r="Z14" s="410">
        <v>5</v>
      </c>
      <c r="AA14" s="411">
        <v>1</v>
      </c>
      <c r="AB14" s="412">
        <f t="shared" si="0"/>
        <v>5.5</v>
      </c>
      <c r="AC14" s="412">
        <f t="shared" si="0"/>
        <v>7.5</v>
      </c>
      <c r="AD14" s="412">
        <f t="shared" si="1"/>
        <v>13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25</v>
      </c>
      <c r="E48" s="416">
        <f t="shared" si="2"/>
        <v>273</v>
      </c>
      <c r="F48" s="416">
        <f t="shared" si="2"/>
        <v>10</v>
      </c>
      <c r="G48" s="416">
        <f t="shared" si="2"/>
        <v>30</v>
      </c>
      <c r="H48" s="416">
        <f t="shared" si="2"/>
        <v>376</v>
      </c>
      <c r="I48" s="416">
        <f t="shared" si="2"/>
        <v>991.5</v>
      </c>
      <c r="J48" s="416">
        <f t="shared" si="2"/>
        <v>0</v>
      </c>
      <c r="K48" s="416">
        <f t="shared" si="2"/>
        <v>0</v>
      </c>
      <c r="L48" s="416">
        <f t="shared" si="2"/>
        <v>2</v>
      </c>
      <c r="M48" s="416">
        <f t="shared" si="2"/>
        <v>11</v>
      </c>
      <c r="N48" s="416">
        <f t="shared" si="2"/>
        <v>0</v>
      </c>
      <c r="O48" s="416">
        <f t="shared" si="2"/>
        <v>9</v>
      </c>
      <c r="P48" s="416">
        <f t="shared" si="2"/>
        <v>7.5</v>
      </c>
      <c r="Q48" s="416">
        <f t="shared" si="2"/>
        <v>16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1</v>
      </c>
      <c r="X48" s="416">
        <f t="shared" si="2"/>
        <v>0</v>
      </c>
      <c r="Y48" s="416">
        <f t="shared" si="2"/>
        <v>0</v>
      </c>
      <c r="Z48" s="416">
        <f t="shared" si="2"/>
        <v>57.32</v>
      </c>
      <c r="AA48" s="416">
        <f t="shared" si="2"/>
        <v>367.48</v>
      </c>
      <c r="AB48" s="416">
        <f>SUM(AB4:AB47)</f>
        <v>477.82</v>
      </c>
      <c r="AC48" s="416">
        <f>SUM(AC4:AC47)</f>
        <v>1698.98</v>
      </c>
      <c r="AD48" s="416">
        <f>SUM(AD4:AD47)</f>
        <v>2176.8000000000002</v>
      </c>
    </row>
    <row r="49" spans="1:30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9" t="s">
        <v>429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7" workbookViewId="0">
      <selection activeCell="B2" sqref="B2"/>
    </sheetView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3" t="s">
        <v>548</v>
      </c>
      <c r="C5" s="514"/>
      <c r="D5" s="514"/>
      <c r="E5" s="514"/>
      <c r="F5" s="514"/>
      <c r="G5" s="514"/>
      <c r="H5" s="514"/>
      <c r="I5" s="514"/>
      <c r="J5" s="515"/>
    </row>
    <row r="6" spans="2:10" ht="4.5" customHeight="1" x14ac:dyDescent="0.2">
      <c r="B6" s="516"/>
      <c r="C6" s="514"/>
      <c r="D6" s="514"/>
      <c r="E6" s="514"/>
      <c r="F6" s="514"/>
      <c r="G6" s="514"/>
      <c r="H6" s="514"/>
      <c r="I6" s="514"/>
      <c r="J6" s="515"/>
    </row>
    <row r="7" spans="2:10" ht="30" customHeight="1" x14ac:dyDescent="0.2">
      <c r="B7" s="517" t="s">
        <v>549</v>
      </c>
      <c r="C7" s="518"/>
      <c r="D7" s="518"/>
      <c r="E7" s="518"/>
      <c r="F7" s="518"/>
      <c r="G7" s="518"/>
      <c r="H7" s="518"/>
      <c r="I7" s="518"/>
      <c r="J7" s="519"/>
    </row>
    <row r="8" spans="2:10" ht="18" customHeight="1" x14ac:dyDescent="0.2">
      <c r="B8" s="520"/>
      <c r="C8" s="518"/>
      <c r="D8" s="518"/>
      <c r="E8" s="518"/>
      <c r="F8" s="518"/>
      <c r="G8" s="518"/>
      <c r="H8" s="518"/>
      <c r="I8" s="518"/>
      <c r="J8" s="519"/>
    </row>
    <row r="9" spans="2:10" ht="37.5" customHeight="1" x14ac:dyDescent="0.2">
      <c r="B9" s="520"/>
      <c r="C9" s="518"/>
      <c r="D9" s="518"/>
      <c r="E9" s="518"/>
      <c r="F9" s="518"/>
      <c r="G9" s="518"/>
      <c r="H9" s="518"/>
      <c r="I9" s="518"/>
      <c r="J9" s="519"/>
    </row>
    <row r="10" spans="2:10" ht="19.5" customHeight="1" x14ac:dyDescent="0.2">
      <c r="B10" s="521" t="s">
        <v>436</v>
      </c>
      <c r="C10" s="522"/>
      <c r="D10" s="522"/>
      <c r="E10" s="522"/>
      <c r="F10" s="522"/>
      <c r="G10" s="522"/>
      <c r="H10" s="522"/>
      <c r="I10" s="522"/>
      <c r="J10" s="523"/>
    </row>
    <row r="11" spans="2:10" ht="17.25" customHeight="1" x14ac:dyDescent="0.2">
      <c r="B11" s="521"/>
      <c r="C11" s="522"/>
      <c r="D11" s="522"/>
      <c r="E11" s="522"/>
      <c r="F11" s="522"/>
      <c r="G11" s="522"/>
      <c r="H11" s="522"/>
      <c r="I11" s="522"/>
      <c r="J11" s="523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4"/>
      <c r="C15" s="505"/>
      <c r="D15" s="505"/>
      <c r="E15" s="505"/>
      <c r="F15" s="505"/>
      <c r="G15" s="505"/>
      <c r="H15" s="505"/>
      <c r="I15" s="505"/>
      <c r="J15" s="506"/>
    </row>
    <row r="16" spans="2:10" x14ac:dyDescent="0.2">
      <c r="B16" s="507"/>
      <c r="C16" s="508"/>
      <c r="D16" s="508"/>
      <c r="E16" s="508"/>
      <c r="F16" s="508"/>
      <c r="G16" s="508"/>
      <c r="H16" s="508"/>
      <c r="I16" s="508"/>
      <c r="J16" s="509"/>
    </row>
    <row r="17" spans="2:10" x14ac:dyDescent="0.2">
      <c r="B17" s="507"/>
      <c r="C17" s="508"/>
      <c r="D17" s="508"/>
      <c r="E17" s="508"/>
      <c r="F17" s="508"/>
      <c r="G17" s="508"/>
      <c r="H17" s="508"/>
      <c r="I17" s="508"/>
      <c r="J17" s="509"/>
    </row>
    <row r="18" spans="2:10" x14ac:dyDescent="0.2">
      <c r="B18" s="507"/>
      <c r="C18" s="508"/>
      <c r="D18" s="508"/>
      <c r="E18" s="508"/>
      <c r="F18" s="508"/>
      <c r="G18" s="508"/>
      <c r="H18" s="508"/>
      <c r="I18" s="508"/>
      <c r="J18" s="509"/>
    </row>
    <row r="19" spans="2:10" x14ac:dyDescent="0.2">
      <c r="B19" s="507"/>
      <c r="C19" s="508"/>
      <c r="D19" s="508"/>
      <c r="E19" s="508"/>
      <c r="F19" s="508"/>
      <c r="G19" s="508"/>
      <c r="H19" s="508"/>
      <c r="I19" s="508"/>
      <c r="J19" s="509"/>
    </row>
    <row r="20" spans="2:10" x14ac:dyDescent="0.2">
      <c r="B20" s="507"/>
      <c r="C20" s="508"/>
      <c r="D20" s="508"/>
      <c r="E20" s="508"/>
      <c r="F20" s="508"/>
      <c r="G20" s="508"/>
      <c r="H20" s="508"/>
      <c r="I20" s="508"/>
      <c r="J20" s="509"/>
    </row>
    <row r="21" spans="2:10" x14ac:dyDescent="0.2">
      <c r="B21" s="524"/>
      <c r="C21" s="525"/>
      <c r="D21" s="525"/>
      <c r="E21" s="525"/>
      <c r="F21" s="525"/>
      <c r="G21" s="525"/>
      <c r="H21" s="525"/>
      <c r="I21" s="525"/>
      <c r="J21" s="526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4"/>
      <c r="C23" s="505"/>
      <c r="D23" s="505"/>
      <c r="E23" s="505"/>
      <c r="F23" s="505"/>
      <c r="G23" s="505"/>
      <c r="H23" s="505"/>
      <c r="I23" s="505"/>
      <c r="J23" s="506"/>
    </row>
    <row r="24" spans="2:10" x14ac:dyDescent="0.2">
      <c r="B24" s="507"/>
      <c r="C24" s="508"/>
      <c r="D24" s="508"/>
      <c r="E24" s="508"/>
      <c r="F24" s="508"/>
      <c r="G24" s="508"/>
      <c r="H24" s="508"/>
      <c r="I24" s="508"/>
      <c r="J24" s="509"/>
    </row>
    <row r="25" spans="2:10" x14ac:dyDescent="0.2">
      <c r="B25" s="507"/>
      <c r="C25" s="508"/>
      <c r="D25" s="508"/>
      <c r="E25" s="508"/>
      <c r="F25" s="508"/>
      <c r="G25" s="508"/>
      <c r="H25" s="508"/>
      <c r="I25" s="508"/>
      <c r="J25" s="509"/>
    </row>
    <row r="26" spans="2:10" x14ac:dyDescent="0.2">
      <c r="B26" s="507"/>
      <c r="C26" s="508"/>
      <c r="D26" s="508"/>
      <c r="E26" s="508"/>
      <c r="F26" s="508"/>
      <c r="G26" s="508"/>
      <c r="H26" s="508"/>
      <c r="I26" s="508"/>
      <c r="J26" s="509"/>
    </row>
    <row r="27" spans="2:10" x14ac:dyDescent="0.2">
      <c r="B27" s="507"/>
      <c r="C27" s="508"/>
      <c r="D27" s="508"/>
      <c r="E27" s="508"/>
      <c r="F27" s="508"/>
      <c r="G27" s="508"/>
      <c r="H27" s="508"/>
      <c r="I27" s="508"/>
      <c r="J27" s="509"/>
    </row>
    <row r="28" spans="2:10" x14ac:dyDescent="0.2">
      <c r="B28" s="507"/>
      <c r="C28" s="508"/>
      <c r="D28" s="508"/>
      <c r="E28" s="508"/>
      <c r="F28" s="508"/>
      <c r="G28" s="508"/>
      <c r="H28" s="508"/>
      <c r="I28" s="508"/>
      <c r="J28" s="509"/>
    </row>
    <row r="29" spans="2:10" x14ac:dyDescent="0.2">
      <c r="B29" s="507"/>
      <c r="C29" s="508"/>
      <c r="D29" s="508"/>
      <c r="E29" s="508"/>
      <c r="F29" s="508"/>
      <c r="G29" s="508"/>
      <c r="H29" s="508"/>
      <c r="I29" s="508"/>
      <c r="J29" s="509"/>
    </row>
    <row r="30" spans="2:10" x14ac:dyDescent="0.2">
      <c r="B30" s="507"/>
      <c r="C30" s="508"/>
      <c r="D30" s="508"/>
      <c r="E30" s="508"/>
      <c r="F30" s="508"/>
      <c r="G30" s="508"/>
      <c r="H30" s="508"/>
      <c r="I30" s="508"/>
      <c r="J30" s="509"/>
    </row>
    <row r="31" spans="2:10" x14ac:dyDescent="0.2">
      <c r="B31" s="507"/>
      <c r="C31" s="508"/>
      <c r="D31" s="508"/>
      <c r="E31" s="508"/>
      <c r="F31" s="508"/>
      <c r="G31" s="508"/>
      <c r="H31" s="508"/>
      <c r="I31" s="508"/>
      <c r="J31" s="509"/>
    </row>
    <row r="32" spans="2:10" x14ac:dyDescent="0.2">
      <c r="B32" s="507"/>
      <c r="C32" s="508"/>
      <c r="D32" s="508"/>
      <c r="E32" s="508"/>
      <c r="F32" s="508"/>
      <c r="G32" s="508"/>
      <c r="H32" s="508"/>
      <c r="I32" s="508"/>
      <c r="J32" s="509"/>
    </row>
    <row r="33" spans="2:10" x14ac:dyDescent="0.2">
      <c r="B33" s="507"/>
      <c r="C33" s="508"/>
      <c r="D33" s="508"/>
      <c r="E33" s="508"/>
      <c r="F33" s="508"/>
      <c r="G33" s="508"/>
      <c r="H33" s="508"/>
      <c r="I33" s="508"/>
      <c r="J33" s="509"/>
    </row>
    <row r="34" spans="2:10" x14ac:dyDescent="0.2">
      <c r="B34" s="507"/>
      <c r="C34" s="508"/>
      <c r="D34" s="508"/>
      <c r="E34" s="508"/>
      <c r="F34" s="508"/>
      <c r="G34" s="508"/>
      <c r="H34" s="508"/>
      <c r="I34" s="508"/>
      <c r="J34" s="509"/>
    </row>
    <row r="35" spans="2:10" x14ac:dyDescent="0.2">
      <c r="B35" s="507"/>
      <c r="C35" s="508"/>
      <c r="D35" s="508"/>
      <c r="E35" s="508"/>
      <c r="F35" s="508"/>
      <c r="G35" s="508"/>
      <c r="H35" s="508"/>
      <c r="I35" s="508"/>
      <c r="J35" s="509"/>
    </row>
    <row r="36" spans="2:10" x14ac:dyDescent="0.2">
      <c r="B36" s="507"/>
      <c r="C36" s="508"/>
      <c r="D36" s="508"/>
      <c r="E36" s="508"/>
      <c r="F36" s="508"/>
      <c r="G36" s="508"/>
      <c r="H36" s="508"/>
      <c r="I36" s="508"/>
      <c r="J36" s="509"/>
    </row>
    <row r="37" spans="2:10" x14ac:dyDescent="0.2">
      <c r="B37" s="524"/>
      <c r="C37" s="525"/>
      <c r="D37" s="525"/>
      <c r="E37" s="525"/>
      <c r="F37" s="525"/>
      <c r="G37" s="525"/>
      <c r="H37" s="525"/>
      <c r="I37" s="525"/>
      <c r="J37" s="526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4"/>
      <c r="C39" s="505"/>
      <c r="D39" s="505"/>
      <c r="E39" s="505"/>
      <c r="F39" s="505"/>
      <c r="G39" s="505"/>
      <c r="H39" s="505"/>
      <c r="I39" s="505"/>
      <c r="J39" s="506"/>
    </row>
    <row r="40" spans="2:10" x14ac:dyDescent="0.2">
      <c r="B40" s="507"/>
      <c r="C40" s="508"/>
      <c r="D40" s="508"/>
      <c r="E40" s="508"/>
      <c r="F40" s="508"/>
      <c r="G40" s="508"/>
      <c r="H40" s="508"/>
      <c r="I40" s="508"/>
      <c r="J40" s="509"/>
    </row>
    <row r="41" spans="2:10" x14ac:dyDescent="0.2">
      <c r="B41" s="507"/>
      <c r="C41" s="508"/>
      <c r="D41" s="508"/>
      <c r="E41" s="508"/>
      <c r="F41" s="508"/>
      <c r="G41" s="508"/>
      <c r="H41" s="508"/>
      <c r="I41" s="508"/>
      <c r="J41" s="509"/>
    </row>
    <row r="42" spans="2:10" x14ac:dyDescent="0.2">
      <c r="B42" s="507"/>
      <c r="C42" s="508"/>
      <c r="D42" s="508"/>
      <c r="E42" s="508"/>
      <c r="F42" s="508"/>
      <c r="G42" s="508"/>
      <c r="H42" s="508"/>
      <c r="I42" s="508"/>
      <c r="J42" s="509"/>
    </row>
    <row r="43" spans="2:10" x14ac:dyDescent="0.2">
      <c r="B43" s="507"/>
      <c r="C43" s="508"/>
      <c r="D43" s="508"/>
      <c r="E43" s="508"/>
      <c r="F43" s="508"/>
      <c r="G43" s="508"/>
      <c r="H43" s="508"/>
      <c r="I43" s="508"/>
      <c r="J43" s="509"/>
    </row>
    <row r="44" spans="2:10" x14ac:dyDescent="0.2">
      <c r="B44" s="507"/>
      <c r="C44" s="508"/>
      <c r="D44" s="508"/>
      <c r="E44" s="508"/>
      <c r="F44" s="508"/>
      <c r="G44" s="508"/>
      <c r="H44" s="508"/>
      <c r="I44" s="508"/>
      <c r="J44" s="509"/>
    </row>
    <row r="45" spans="2:10" x14ac:dyDescent="0.2">
      <c r="B45" s="507"/>
      <c r="C45" s="508"/>
      <c r="D45" s="508"/>
      <c r="E45" s="508"/>
      <c r="F45" s="508"/>
      <c r="G45" s="508"/>
      <c r="H45" s="508"/>
      <c r="I45" s="508"/>
      <c r="J45" s="509"/>
    </row>
    <row r="46" spans="2:10" x14ac:dyDescent="0.2">
      <c r="B46" s="507"/>
      <c r="C46" s="508"/>
      <c r="D46" s="508"/>
      <c r="E46" s="508"/>
      <c r="F46" s="508"/>
      <c r="G46" s="508"/>
      <c r="H46" s="508"/>
      <c r="I46" s="508"/>
      <c r="J46" s="509"/>
    </row>
    <row r="47" spans="2:10" x14ac:dyDescent="0.2">
      <c r="B47" s="507"/>
      <c r="C47" s="508"/>
      <c r="D47" s="508"/>
      <c r="E47" s="508"/>
      <c r="F47" s="508"/>
      <c r="G47" s="508"/>
      <c r="H47" s="508"/>
      <c r="I47" s="508"/>
      <c r="J47" s="509"/>
    </row>
    <row r="48" spans="2:10" x14ac:dyDescent="0.2">
      <c r="B48" s="507"/>
      <c r="C48" s="508"/>
      <c r="D48" s="508"/>
      <c r="E48" s="508"/>
      <c r="F48" s="508"/>
      <c r="G48" s="508"/>
      <c r="H48" s="508"/>
      <c r="I48" s="508"/>
      <c r="J48" s="509"/>
    </row>
    <row r="49" spans="2:10" x14ac:dyDescent="0.2">
      <c r="B49" s="507"/>
      <c r="C49" s="508"/>
      <c r="D49" s="508"/>
      <c r="E49" s="508"/>
      <c r="F49" s="508"/>
      <c r="G49" s="508"/>
      <c r="H49" s="508"/>
      <c r="I49" s="508"/>
      <c r="J49" s="509"/>
    </row>
    <row r="50" spans="2:10" x14ac:dyDescent="0.2">
      <c r="B50" s="507"/>
      <c r="C50" s="508"/>
      <c r="D50" s="508"/>
      <c r="E50" s="508"/>
      <c r="F50" s="508"/>
      <c r="G50" s="508"/>
      <c r="H50" s="508"/>
      <c r="I50" s="508"/>
      <c r="J50" s="509"/>
    </row>
    <row r="51" spans="2:10" x14ac:dyDescent="0.2">
      <c r="B51" s="507"/>
      <c r="C51" s="508"/>
      <c r="D51" s="508"/>
      <c r="E51" s="508"/>
      <c r="F51" s="508"/>
      <c r="G51" s="508"/>
      <c r="H51" s="508"/>
      <c r="I51" s="508"/>
      <c r="J51" s="509"/>
    </row>
    <row r="52" spans="2:10" x14ac:dyDescent="0.2">
      <c r="B52" s="507"/>
      <c r="C52" s="508"/>
      <c r="D52" s="508"/>
      <c r="E52" s="508"/>
      <c r="F52" s="508"/>
      <c r="G52" s="508"/>
      <c r="H52" s="508"/>
      <c r="I52" s="508"/>
      <c r="J52" s="509"/>
    </row>
    <row r="53" spans="2:10" x14ac:dyDescent="0.2">
      <c r="B53" s="507"/>
      <c r="C53" s="508"/>
      <c r="D53" s="508"/>
      <c r="E53" s="508"/>
      <c r="F53" s="508"/>
      <c r="G53" s="508"/>
      <c r="H53" s="508"/>
      <c r="I53" s="508"/>
      <c r="J53" s="509"/>
    </row>
    <row r="54" spans="2:10" x14ac:dyDescent="0.2">
      <c r="B54" s="507"/>
      <c r="C54" s="508"/>
      <c r="D54" s="508"/>
      <c r="E54" s="508"/>
      <c r="F54" s="508"/>
      <c r="G54" s="508"/>
      <c r="H54" s="508"/>
      <c r="I54" s="508"/>
      <c r="J54" s="509"/>
    </row>
    <row r="55" spans="2:10" x14ac:dyDescent="0.2">
      <c r="B55" s="507"/>
      <c r="C55" s="508"/>
      <c r="D55" s="508"/>
      <c r="E55" s="508"/>
      <c r="F55" s="508"/>
      <c r="G55" s="508"/>
      <c r="H55" s="508"/>
      <c r="I55" s="508"/>
      <c r="J55" s="509"/>
    </row>
    <row r="56" spans="2:10" x14ac:dyDescent="0.2">
      <c r="B56" s="507"/>
      <c r="C56" s="508"/>
      <c r="D56" s="508"/>
      <c r="E56" s="508"/>
      <c r="F56" s="508"/>
      <c r="G56" s="508"/>
      <c r="H56" s="508"/>
      <c r="I56" s="508"/>
      <c r="J56" s="509"/>
    </row>
    <row r="57" spans="2:10" ht="13.5" thickBot="1" x14ac:dyDescent="0.25">
      <c r="B57" s="510"/>
      <c r="C57" s="511"/>
      <c r="D57" s="511"/>
      <c r="E57" s="511"/>
      <c r="F57" s="511"/>
      <c r="G57" s="511"/>
      <c r="H57" s="511"/>
      <c r="I57" s="511"/>
      <c r="J57" s="512"/>
    </row>
    <row r="58" spans="2:10" ht="13.5" thickTop="1" x14ac:dyDescent="0.2"/>
  </sheetData>
  <sheetProtection algorithmName="SHA-512" hashValue="p8aWtSJT8i0UA8vhbdggUJnCR/IPvCnuyBJn1B2PrmpnfR5N8t76qbw7780OV8l+gjRhL8vmQejl+wjfyZoBIw==" saltValue="sdKqsTlG6nu1QzHDZDvYi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6" sqref="D6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4" t="s">
        <v>451</v>
      </c>
      <c r="B1" s="574"/>
      <c r="C1" s="574"/>
      <c r="D1" s="574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6" t="s">
        <v>229</v>
      </c>
      <c r="B2" s="577"/>
      <c r="C2" s="577"/>
      <c r="D2" s="578"/>
    </row>
    <row r="3" spans="1:21" ht="15" customHeight="1" x14ac:dyDescent="0.2">
      <c r="A3" s="136" t="s">
        <v>11</v>
      </c>
      <c r="B3" s="579" t="s">
        <v>230</v>
      </c>
      <c r="C3" s="580"/>
      <c r="D3" s="137" t="s">
        <v>231</v>
      </c>
    </row>
    <row r="4" spans="1:21" ht="15" customHeight="1" x14ac:dyDescent="0.2">
      <c r="A4" s="417">
        <v>43861</v>
      </c>
      <c r="B4" s="581"/>
      <c r="C4" s="582"/>
      <c r="D4" s="583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4"/>
    </row>
    <row r="6" spans="1:21" ht="21.95" customHeight="1" x14ac:dyDescent="0.2">
      <c r="A6" s="237" t="s">
        <v>203</v>
      </c>
      <c r="B6" s="312">
        <v>1</v>
      </c>
      <c r="C6" s="344">
        <v>0.29166666666666669</v>
      </c>
      <c r="D6" s="293" t="s">
        <v>463</v>
      </c>
      <c r="E6" s="455" t="s">
        <v>235</v>
      </c>
    </row>
    <row r="7" spans="1:21" ht="21.95" customHeight="1" x14ac:dyDescent="0.2">
      <c r="A7" s="238" t="s">
        <v>441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1</v>
      </c>
      <c r="C11" s="230">
        <f>SUM(C6:C10)</f>
        <v>0.29166666666666669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75" t="s">
        <v>414</v>
      </c>
      <c r="C13" s="575"/>
      <c r="D13" s="575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522</v>
      </c>
    </row>
    <row r="16" spans="1:21" ht="15" customHeight="1" x14ac:dyDescent="0.2">
      <c r="A16" s="576" t="s">
        <v>229</v>
      </c>
      <c r="B16" s="577"/>
      <c r="C16" s="577"/>
      <c r="D16" s="578"/>
    </row>
    <row r="17" spans="1:21" ht="15" customHeight="1" x14ac:dyDescent="0.2">
      <c r="A17" s="141" t="s">
        <v>11</v>
      </c>
      <c r="B17" s="579" t="s">
        <v>230</v>
      </c>
      <c r="C17" s="580"/>
      <c r="D17" s="137" t="s">
        <v>231</v>
      </c>
    </row>
    <row r="18" spans="1:21" ht="15" customHeight="1" x14ac:dyDescent="0.2">
      <c r="A18" s="417" t="s">
        <v>431</v>
      </c>
      <c r="B18" s="581"/>
      <c r="C18" s="582"/>
      <c r="D18" s="583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4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441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75" t="s">
        <v>414</v>
      </c>
      <c r="C27" s="575"/>
      <c r="D27" s="575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6" t="s">
        <v>229</v>
      </c>
      <c r="B30" s="577"/>
      <c r="C30" s="577"/>
      <c r="D30" s="578"/>
    </row>
    <row r="31" spans="1:21" ht="15" customHeight="1" x14ac:dyDescent="0.2">
      <c r="A31" s="141" t="s">
        <v>11</v>
      </c>
      <c r="B31" s="579" t="s">
        <v>230</v>
      </c>
      <c r="C31" s="580"/>
      <c r="D31" s="137" t="s">
        <v>231</v>
      </c>
    </row>
    <row r="32" spans="1:21" ht="15" customHeight="1" x14ac:dyDescent="0.2">
      <c r="A32" s="417" t="s">
        <v>431</v>
      </c>
      <c r="B32" s="581"/>
      <c r="C32" s="582"/>
      <c r="D32" s="583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4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441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75" t="s">
        <v>414</v>
      </c>
      <c r="C41" s="575"/>
      <c r="D41" s="575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6" t="s">
        <v>229</v>
      </c>
      <c r="B44" s="577"/>
      <c r="C44" s="577"/>
      <c r="D44" s="578"/>
    </row>
    <row r="45" spans="1:21" ht="15" customHeight="1" x14ac:dyDescent="0.2">
      <c r="A45" s="141" t="s">
        <v>11</v>
      </c>
      <c r="B45" s="579" t="s">
        <v>230</v>
      </c>
      <c r="C45" s="580"/>
      <c r="D45" s="137" t="s">
        <v>231</v>
      </c>
    </row>
    <row r="46" spans="1:21" ht="15" customHeight="1" x14ac:dyDescent="0.2">
      <c r="A46" s="417" t="s">
        <v>431</v>
      </c>
      <c r="B46" s="581"/>
      <c r="C46" s="582"/>
      <c r="D46" s="583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4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441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75" t="s">
        <v>414</v>
      </c>
      <c r="C55" s="575"/>
      <c r="D55" s="575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6" t="s">
        <v>229</v>
      </c>
      <c r="B58" s="577"/>
      <c r="C58" s="577"/>
      <c r="D58" s="578"/>
    </row>
    <row r="59" spans="1:21" ht="15" customHeight="1" x14ac:dyDescent="0.2">
      <c r="A59" s="141" t="s">
        <v>11</v>
      </c>
      <c r="B59" s="579" t="s">
        <v>230</v>
      </c>
      <c r="C59" s="580"/>
      <c r="D59" s="137" t="s">
        <v>231</v>
      </c>
    </row>
    <row r="60" spans="1:21" ht="15" customHeight="1" x14ac:dyDescent="0.2">
      <c r="A60" s="417" t="s">
        <v>431</v>
      </c>
      <c r="B60" s="581"/>
      <c r="C60" s="582"/>
      <c r="D60" s="583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4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75" t="s">
        <v>414</v>
      </c>
      <c r="C69" s="575"/>
      <c r="D69" s="575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6" t="s">
        <v>229</v>
      </c>
      <c r="B72" s="577"/>
      <c r="C72" s="577"/>
      <c r="D72" s="578"/>
    </row>
    <row r="73" spans="1:21" ht="15" customHeight="1" x14ac:dyDescent="0.2">
      <c r="A73" s="444" t="s">
        <v>11</v>
      </c>
      <c r="B73" s="579" t="s">
        <v>230</v>
      </c>
      <c r="C73" s="580"/>
      <c r="D73" s="137" t="s">
        <v>231</v>
      </c>
    </row>
    <row r="74" spans="1:21" ht="15" customHeight="1" x14ac:dyDescent="0.2">
      <c r="A74" s="417" t="s">
        <v>431</v>
      </c>
      <c r="B74" s="581"/>
      <c r="C74" s="582"/>
      <c r="D74" s="583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4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75" t="s">
        <v>414</v>
      </c>
      <c r="C83" s="575"/>
      <c r="D83" s="575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6" t="s">
        <v>229</v>
      </c>
      <c r="B86" s="577"/>
      <c r="C86" s="577"/>
      <c r="D86" s="578"/>
    </row>
    <row r="87" spans="1:21" ht="15" customHeight="1" x14ac:dyDescent="0.2">
      <c r="A87" s="444" t="s">
        <v>11</v>
      </c>
      <c r="B87" s="579" t="s">
        <v>230</v>
      </c>
      <c r="C87" s="580"/>
      <c r="D87" s="137" t="s">
        <v>231</v>
      </c>
    </row>
    <row r="88" spans="1:21" ht="15" customHeight="1" x14ac:dyDescent="0.2">
      <c r="A88" s="417" t="s">
        <v>431</v>
      </c>
      <c r="B88" s="581"/>
      <c r="C88" s="582"/>
      <c r="D88" s="583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4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75" t="s">
        <v>414</v>
      </c>
      <c r="C97" s="575"/>
      <c r="D97" s="575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6" t="s">
        <v>229</v>
      </c>
      <c r="B100" s="577"/>
      <c r="C100" s="577"/>
      <c r="D100" s="578"/>
    </row>
    <row r="101" spans="1:21" ht="15" customHeight="1" x14ac:dyDescent="0.2">
      <c r="A101" s="444" t="s">
        <v>11</v>
      </c>
      <c r="B101" s="579" t="s">
        <v>230</v>
      </c>
      <c r="C101" s="580"/>
      <c r="D101" s="137" t="s">
        <v>231</v>
      </c>
    </row>
    <row r="102" spans="1:21" ht="15" customHeight="1" x14ac:dyDescent="0.2">
      <c r="A102" s="417" t="s">
        <v>431</v>
      </c>
      <c r="B102" s="581"/>
      <c r="C102" s="582"/>
      <c r="D102" s="583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4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75" t="s">
        <v>414</v>
      </c>
      <c r="C111" s="575"/>
      <c r="D111" s="575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6" t="s">
        <v>229</v>
      </c>
      <c r="B114" s="577"/>
      <c r="C114" s="577"/>
      <c r="D114" s="578"/>
    </row>
    <row r="115" spans="1:21" ht="15" customHeight="1" x14ac:dyDescent="0.2">
      <c r="A115" s="444" t="s">
        <v>11</v>
      </c>
      <c r="B115" s="579" t="s">
        <v>230</v>
      </c>
      <c r="C115" s="580"/>
      <c r="D115" s="137" t="s">
        <v>231</v>
      </c>
    </row>
    <row r="116" spans="1:21" ht="15" customHeight="1" x14ac:dyDescent="0.2">
      <c r="A116" s="417" t="s">
        <v>431</v>
      </c>
      <c r="B116" s="581"/>
      <c r="C116" s="582"/>
      <c r="D116" s="583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4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75" t="s">
        <v>414</v>
      </c>
      <c r="C125" s="575"/>
      <c r="D125" s="575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6" t="s">
        <v>229</v>
      </c>
      <c r="B128" s="577"/>
      <c r="C128" s="577"/>
      <c r="D128" s="578"/>
    </row>
    <row r="129" spans="1:21" ht="15" customHeight="1" x14ac:dyDescent="0.2">
      <c r="A129" s="444" t="s">
        <v>11</v>
      </c>
      <c r="B129" s="579" t="s">
        <v>230</v>
      </c>
      <c r="C129" s="580"/>
      <c r="D129" s="137" t="s">
        <v>231</v>
      </c>
    </row>
    <row r="130" spans="1:21" ht="15" customHeight="1" x14ac:dyDescent="0.2">
      <c r="A130" s="417" t="s">
        <v>431</v>
      </c>
      <c r="B130" s="581"/>
      <c r="C130" s="582"/>
      <c r="D130" s="583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4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75" t="s">
        <v>414</v>
      </c>
      <c r="C139" s="575"/>
      <c r="D139" s="575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6" t="s">
        <v>229</v>
      </c>
      <c r="B142" s="577"/>
      <c r="C142" s="577"/>
      <c r="D142" s="578"/>
    </row>
    <row r="143" spans="1:21" ht="15" customHeight="1" x14ac:dyDescent="0.2">
      <c r="A143" s="444" t="s">
        <v>11</v>
      </c>
      <c r="B143" s="579" t="s">
        <v>230</v>
      </c>
      <c r="C143" s="580"/>
      <c r="D143" s="137" t="s">
        <v>231</v>
      </c>
    </row>
    <row r="144" spans="1:21" ht="15" customHeight="1" x14ac:dyDescent="0.2">
      <c r="A144" s="417" t="s">
        <v>431</v>
      </c>
      <c r="B144" s="581"/>
      <c r="C144" s="582"/>
      <c r="D144" s="583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4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75" t="s">
        <v>414</v>
      </c>
      <c r="C153" s="575"/>
      <c r="D153" s="575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6" t="s">
        <v>229</v>
      </c>
      <c r="B156" s="577"/>
      <c r="C156" s="577"/>
      <c r="D156" s="578"/>
    </row>
    <row r="157" spans="1:21" ht="15" customHeight="1" x14ac:dyDescent="0.2">
      <c r="A157" s="444" t="s">
        <v>11</v>
      </c>
      <c r="B157" s="579" t="s">
        <v>230</v>
      </c>
      <c r="C157" s="580"/>
      <c r="D157" s="137" t="s">
        <v>231</v>
      </c>
    </row>
    <row r="158" spans="1:21" ht="15" customHeight="1" x14ac:dyDescent="0.2">
      <c r="A158" s="417" t="s">
        <v>431</v>
      </c>
      <c r="B158" s="581"/>
      <c r="C158" s="582"/>
      <c r="D158" s="583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4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75" t="s">
        <v>414</v>
      </c>
      <c r="C167" s="575"/>
      <c r="D167" s="575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6" t="s">
        <v>229</v>
      </c>
      <c r="B170" s="577"/>
      <c r="C170" s="577"/>
      <c r="D170" s="578"/>
    </row>
    <row r="171" spans="1:21" ht="15" customHeight="1" x14ac:dyDescent="0.2">
      <c r="A171" s="444" t="s">
        <v>11</v>
      </c>
      <c r="B171" s="579" t="s">
        <v>230</v>
      </c>
      <c r="C171" s="580"/>
      <c r="D171" s="137" t="s">
        <v>231</v>
      </c>
    </row>
    <row r="172" spans="1:21" ht="15" customHeight="1" x14ac:dyDescent="0.2">
      <c r="A172" s="417" t="s">
        <v>431</v>
      </c>
      <c r="B172" s="581"/>
      <c r="C172" s="582"/>
      <c r="D172" s="583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4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75" t="s">
        <v>414</v>
      </c>
      <c r="C181" s="575"/>
      <c r="D181" s="575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522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6" t="s">
        <v>229</v>
      </c>
      <c r="B184" s="577"/>
      <c r="C184" s="577"/>
      <c r="D184" s="578"/>
    </row>
    <row r="185" spans="1:21" ht="15" customHeight="1" x14ac:dyDescent="0.2">
      <c r="A185" s="464" t="s">
        <v>11</v>
      </c>
      <c r="B185" s="579" t="s">
        <v>230</v>
      </c>
      <c r="C185" s="580"/>
      <c r="D185" s="137" t="s">
        <v>231</v>
      </c>
    </row>
    <row r="186" spans="1:21" ht="15" customHeight="1" x14ac:dyDescent="0.2">
      <c r="A186" s="417" t="s">
        <v>431</v>
      </c>
      <c r="B186" s="581"/>
      <c r="C186" s="582"/>
      <c r="D186" s="583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4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75" t="s">
        <v>414</v>
      </c>
      <c r="C195" s="575"/>
      <c r="D195" s="575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522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6" t="s">
        <v>229</v>
      </c>
      <c r="B198" s="577"/>
      <c r="C198" s="577"/>
      <c r="D198" s="578"/>
    </row>
    <row r="199" spans="1:21" ht="15" customHeight="1" x14ac:dyDescent="0.2">
      <c r="A199" s="464" t="s">
        <v>11</v>
      </c>
      <c r="B199" s="579" t="s">
        <v>230</v>
      </c>
      <c r="C199" s="580"/>
      <c r="D199" s="137" t="s">
        <v>231</v>
      </c>
    </row>
    <row r="200" spans="1:21" ht="15" customHeight="1" x14ac:dyDescent="0.2">
      <c r="A200" s="417" t="s">
        <v>431</v>
      </c>
      <c r="B200" s="581"/>
      <c r="C200" s="582"/>
      <c r="D200" s="583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4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75" t="s">
        <v>414</v>
      </c>
      <c r="C209" s="575"/>
      <c r="D209" s="575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522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6" t="s">
        <v>229</v>
      </c>
      <c r="B212" s="577"/>
      <c r="C212" s="577"/>
      <c r="D212" s="578"/>
    </row>
    <row r="213" spans="1:21" ht="15" customHeight="1" x14ac:dyDescent="0.2">
      <c r="A213" s="464" t="s">
        <v>11</v>
      </c>
      <c r="B213" s="579" t="s">
        <v>230</v>
      </c>
      <c r="C213" s="580"/>
      <c r="D213" s="137" t="s">
        <v>231</v>
      </c>
    </row>
    <row r="214" spans="1:21" ht="15" customHeight="1" x14ac:dyDescent="0.2">
      <c r="A214" s="417" t="s">
        <v>431</v>
      </c>
      <c r="B214" s="581"/>
      <c r="C214" s="582"/>
      <c r="D214" s="583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4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75" t="s">
        <v>414</v>
      </c>
      <c r="C223" s="575"/>
      <c r="D223" s="575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522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6" t="s">
        <v>229</v>
      </c>
      <c r="B226" s="577"/>
      <c r="C226" s="577"/>
      <c r="D226" s="578"/>
    </row>
    <row r="227" spans="1:21" ht="15" customHeight="1" x14ac:dyDescent="0.2">
      <c r="A227" s="464" t="s">
        <v>11</v>
      </c>
      <c r="B227" s="579" t="s">
        <v>230</v>
      </c>
      <c r="C227" s="580"/>
      <c r="D227" s="137" t="s">
        <v>231</v>
      </c>
    </row>
    <row r="228" spans="1:21" ht="15" customHeight="1" x14ac:dyDescent="0.2">
      <c r="A228" s="417" t="s">
        <v>431</v>
      </c>
      <c r="B228" s="581"/>
      <c r="C228" s="582"/>
      <c r="D228" s="583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4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75" t="s">
        <v>414</v>
      </c>
      <c r="C237" s="575"/>
      <c r="D237" s="575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522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6" t="s">
        <v>229</v>
      </c>
      <c r="B240" s="577"/>
      <c r="C240" s="577"/>
      <c r="D240" s="578"/>
    </row>
    <row r="241" spans="1:21" ht="15" customHeight="1" x14ac:dyDescent="0.2">
      <c r="A241" s="464" t="s">
        <v>11</v>
      </c>
      <c r="B241" s="579" t="s">
        <v>230</v>
      </c>
      <c r="C241" s="580"/>
      <c r="D241" s="137" t="s">
        <v>231</v>
      </c>
    </row>
    <row r="242" spans="1:21" ht="15" customHeight="1" x14ac:dyDescent="0.2">
      <c r="A242" s="417" t="s">
        <v>431</v>
      </c>
      <c r="B242" s="581"/>
      <c r="C242" s="582"/>
      <c r="D242" s="583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4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75" t="s">
        <v>414</v>
      </c>
      <c r="C251" s="575"/>
      <c r="D251" s="575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522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6" t="s">
        <v>229</v>
      </c>
      <c r="B254" s="577"/>
      <c r="C254" s="577"/>
      <c r="D254" s="578"/>
    </row>
    <row r="255" spans="1:21" ht="15" customHeight="1" x14ac:dyDescent="0.2">
      <c r="A255" s="464" t="s">
        <v>11</v>
      </c>
      <c r="B255" s="579" t="s">
        <v>230</v>
      </c>
      <c r="C255" s="580"/>
      <c r="D255" s="137" t="s">
        <v>231</v>
      </c>
    </row>
    <row r="256" spans="1:21" ht="15" customHeight="1" x14ac:dyDescent="0.2">
      <c r="A256" s="417" t="s">
        <v>431</v>
      </c>
      <c r="B256" s="581"/>
      <c r="C256" s="582"/>
      <c r="D256" s="583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4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75" t="s">
        <v>414</v>
      </c>
      <c r="C265" s="575"/>
      <c r="D265" s="575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522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6" t="s">
        <v>229</v>
      </c>
      <c r="B268" s="577"/>
      <c r="C268" s="577"/>
      <c r="D268" s="578"/>
    </row>
    <row r="269" spans="1:21" ht="15" customHeight="1" x14ac:dyDescent="0.2">
      <c r="A269" s="464" t="s">
        <v>11</v>
      </c>
      <c r="B269" s="579" t="s">
        <v>230</v>
      </c>
      <c r="C269" s="580"/>
      <c r="D269" s="137" t="s">
        <v>231</v>
      </c>
    </row>
    <row r="270" spans="1:21" ht="15" customHeight="1" x14ac:dyDescent="0.2">
      <c r="A270" s="417" t="s">
        <v>431</v>
      </c>
      <c r="B270" s="581"/>
      <c r="C270" s="582"/>
      <c r="D270" s="583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4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75" t="s">
        <v>414</v>
      </c>
      <c r="C279" s="575"/>
      <c r="D279" s="575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522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6" t="s">
        <v>229</v>
      </c>
      <c r="B282" s="577"/>
      <c r="C282" s="577"/>
      <c r="D282" s="578"/>
    </row>
    <row r="283" spans="1:21" ht="15" customHeight="1" x14ac:dyDescent="0.2">
      <c r="A283" s="464" t="s">
        <v>11</v>
      </c>
      <c r="B283" s="579" t="s">
        <v>230</v>
      </c>
      <c r="C283" s="580"/>
      <c r="D283" s="137" t="s">
        <v>231</v>
      </c>
    </row>
    <row r="284" spans="1:21" ht="15" customHeight="1" x14ac:dyDescent="0.2">
      <c r="A284" s="417" t="s">
        <v>431</v>
      </c>
      <c r="B284" s="581"/>
      <c r="C284" s="582"/>
      <c r="D284" s="583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4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75" t="s">
        <v>414</v>
      </c>
      <c r="C293" s="575"/>
      <c r="D293" s="575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522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6" t="s">
        <v>229</v>
      </c>
      <c r="B296" s="577"/>
      <c r="C296" s="577"/>
      <c r="D296" s="578"/>
    </row>
    <row r="297" spans="1:21" ht="15" customHeight="1" x14ac:dyDescent="0.2">
      <c r="A297" s="464" t="s">
        <v>11</v>
      </c>
      <c r="B297" s="579" t="s">
        <v>230</v>
      </c>
      <c r="C297" s="580"/>
      <c r="D297" s="137" t="s">
        <v>231</v>
      </c>
    </row>
    <row r="298" spans="1:21" ht="15" customHeight="1" x14ac:dyDescent="0.2">
      <c r="A298" s="417" t="s">
        <v>431</v>
      </c>
      <c r="B298" s="581"/>
      <c r="C298" s="582"/>
      <c r="D298" s="583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4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75" t="s">
        <v>414</v>
      </c>
      <c r="C307" s="575"/>
      <c r="D307" s="575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522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6" t="s">
        <v>229</v>
      </c>
      <c r="B310" s="577"/>
      <c r="C310" s="577"/>
      <c r="D310" s="578"/>
    </row>
    <row r="311" spans="1:21" ht="15" customHeight="1" x14ac:dyDescent="0.2">
      <c r="A311" s="464" t="s">
        <v>11</v>
      </c>
      <c r="B311" s="579" t="s">
        <v>230</v>
      </c>
      <c r="C311" s="580"/>
      <c r="D311" s="137" t="s">
        <v>231</v>
      </c>
    </row>
    <row r="312" spans="1:21" ht="15" customHeight="1" x14ac:dyDescent="0.2">
      <c r="A312" s="417" t="s">
        <v>431</v>
      </c>
      <c r="B312" s="581"/>
      <c r="C312" s="582"/>
      <c r="D312" s="583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4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75" t="s">
        <v>414</v>
      </c>
      <c r="C321" s="575"/>
      <c r="D321" s="575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522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462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463</v>
      </c>
      <c r="B501" s="459"/>
      <c r="C501" s="462"/>
      <c r="D501" s="462"/>
    </row>
    <row r="502" spans="1:7" s="454" customFormat="1" ht="11.25" x14ac:dyDescent="0.2">
      <c r="A502" s="454" t="s">
        <v>464</v>
      </c>
      <c r="B502" s="459"/>
      <c r="C502" s="462"/>
      <c r="D502" s="462"/>
    </row>
    <row r="503" spans="1:7" s="454" customFormat="1" ht="11.25" x14ac:dyDescent="0.2">
      <c r="A503" s="454" t="s">
        <v>465</v>
      </c>
      <c r="B503" s="459"/>
      <c r="C503" s="462"/>
      <c r="D503" s="462"/>
    </row>
    <row r="504" spans="1:7" s="454" customFormat="1" ht="11.25" x14ac:dyDescent="0.2">
      <c r="A504" s="454" t="s">
        <v>466</v>
      </c>
      <c r="B504" s="459"/>
      <c r="C504" s="462"/>
      <c r="D504" s="462"/>
    </row>
    <row r="505" spans="1:7" s="454" customFormat="1" ht="11.25" x14ac:dyDescent="0.2">
      <c r="A505" s="454" t="s">
        <v>467</v>
      </c>
      <c r="B505" s="459"/>
      <c r="C505" s="462"/>
      <c r="D505" s="462"/>
    </row>
    <row r="506" spans="1:7" s="454" customFormat="1" ht="11.25" x14ac:dyDescent="0.2">
      <c r="A506" s="454" t="s">
        <v>468</v>
      </c>
      <c r="B506" s="459"/>
      <c r="C506" s="462"/>
      <c r="D506" s="462"/>
    </row>
    <row r="507" spans="1:7" s="454" customFormat="1" ht="11.25" x14ac:dyDescent="0.2">
      <c r="A507" s="454" t="s">
        <v>469</v>
      </c>
      <c r="B507" s="459"/>
      <c r="C507" s="462"/>
      <c r="D507" s="462"/>
    </row>
    <row r="508" spans="1:7" s="454" customFormat="1" ht="11.25" x14ac:dyDescent="0.2">
      <c r="A508" s="454" t="s">
        <v>470</v>
      </c>
      <c r="B508" s="459"/>
      <c r="C508" s="462"/>
      <c r="D508" s="462"/>
    </row>
    <row r="509" spans="1:7" s="454" customFormat="1" ht="11.25" x14ac:dyDescent="0.2">
      <c r="A509" s="454" t="s">
        <v>471</v>
      </c>
      <c r="B509" s="459"/>
      <c r="C509" s="462"/>
      <c r="D509" s="462"/>
    </row>
    <row r="510" spans="1:7" s="454" customFormat="1" ht="11.25" x14ac:dyDescent="0.2">
      <c r="A510" s="454" t="s">
        <v>472</v>
      </c>
      <c r="B510" s="459"/>
      <c r="C510" s="462"/>
      <c r="D510" s="462"/>
    </row>
    <row r="511" spans="1:7" s="454" customFormat="1" ht="11.25" x14ac:dyDescent="0.2">
      <c r="A511" s="454" t="s">
        <v>473</v>
      </c>
      <c r="B511" s="459"/>
      <c r="C511" s="462"/>
      <c r="D511" s="462"/>
    </row>
    <row r="512" spans="1:7" s="454" customFormat="1" ht="11.25" x14ac:dyDescent="0.2">
      <c r="A512" s="454" t="s">
        <v>474</v>
      </c>
      <c r="B512" s="459"/>
      <c r="C512" s="462"/>
      <c r="D512" s="462"/>
    </row>
    <row r="513" spans="1:4" s="454" customFormat="1" ht="11.25" x14ac:dyDescent="0.2">
      <c r="A513" s="454" t="s">
        <v>475</v>
      </c>
      <c r="B513" s="459"/>
      <c r="C513" s="462"/>
      <c r="D513" s="462"/>
    </row>
    <row r="514" spans="1:4" s="454" customFormat="1" ht="11.25" x14ac:dyDescent="0.2">
      <c r="A514" s="454" t="s">
        <v>476</v>
      </c>
      <c r="B514" s="459"/>
      <c r="C514" s="462"/>
      <c r="D514" s="462"/>
    </row>
    <row r="515" spans="1:4" s="454" customFormat="1" ht="11.25" x14ac:dyDescent="0.2">
      <c r="A515" s="454" t="s">
        <v>477</v>
      </c>
      <c r="B515" s="459"/>
      <c r="C515" s="462"/>
      <c r="D515" s="462"/>
    </row>
    <row r="516" spans="1:4" s="454" customFormat="1" ht="11.25" x14ac:dyDescent="0.2">
      <c r="A516" s="454" t="s">
        <v>478</v>
      </c>
      <c r="B516" s="459"/>
      <c r="C516" s="462"/>
      <c r="D516" s="462"/>
    </row>
    <row r="517" spans="1:4" s="454" customFormat="1" ht="11.25" x14ac:dyDescent="0.2">
      <c r="A517" s="454" t="s">
        <v>479</v>
      </c>
      <c r="B517" s="459"/>
      <c r="C517" s="462"/>
      <c r="D517" s="462"/>
    </row>
    <row r="518" spans="1:4" s="454" customFormat="1" ht="11.25" x14ac:dyDescent="0.2">
      <c r="A518" s="454" t="s">
        <v>480</v>
      </c>
      <c r="B518" s="459"/>
      <c r="C518" s="462"/>
      <c r="D518" s="462"/>
    </row>
    <row r="519" spans="1:4" s="454" customFormat="1" ht="11.25" x14ac:dyDescent="0.2">
      <c r="A519" s="454" t="s">
        <v>481</v>
      </c>
      <c r="B519" s="459"/>
      <c r="C519" s="462"/>
      <c r="D519" s="462"/>
    </row>
    <row r="520" spans="1:4" s="454" customFormat="1" ht="11.25" x14ac:dyDescent="0.2">
      <c r="A520" s="454" t="s">
        <v>482</v>
      </c>
      <c r="B520" s="459"/>
      <c r="C520" s="462"/>
      <c r="D520" s="462"/>
    </row>
    <row r="521" spans="1:4" s="454" customFormat="1" ht="11.25" x14ac:dyDescent="0.2">
      <c r="A521" s="454" t="s">
        <v>483</v>
      </c>
      <c r="B521" s="459"/>
      <c r="C521" s="462"/>
      <c r="D521" s="462"/>
    </row>
    <row r="522" spans="1:4" s="454" customFormat="1" ht="11.25" x14ac:dyDescent="0.2">
      <c r="A522" s="454" t="s">
        <v>484</v>
      </c>
      <c r="B522" s="459"/>
      <c r="C522" s="462"/>
      <c r="D522" s="462"/>
    </row>
    <row r="523" spans="1:4" s="454" customFormat="1" ht="11.25" x14ac:dyDescent="0.2">
      <c r="A523" s="454" t="s">
        <v>485</v>
      </c>
      <c r="B523" s="459"/>
      <c r="C523" s="462"/>
      <c r="D523" s="462"/>
    </row>
    <row r="524" spans="1:4" s="454" customFormat="1" ht="11.25" x14ac:dyDescent="0.2">
      <c r="A524" s="454" t="s">
        <v>486</v>
      </c>
      <c r="B524" s="459"/>
      <c r="C524" s="462"/>
      <c r="D524" s="462"/>
    </row>
    <row r="525" spans="1:4" s="454" customFormat="1" ht="11.25" x14ac:dyDescent="0.2">
      <c r="A525" s="454" t="s">
        <v>487</v>
      </c>
      <c r="B525" s="459"/>
      <c r="C525" s="462"/>
      <c r="D525" s="462"/>
    </row>
    <row r="526" spans="1:4" s="454" customFormat="1" ht="11.25" x14ac:dyDescent="0.2">
      <c r="A526" s="454" t="s">
        <v>488</v>
      </c>
      <c r="B526" s="459"/>
      <c r="C526" s="462"/>
      <c r="D526" s="462"/>
    </row>
    <row r="527" spans="1:4" s="454" customFormat="1" ht="11.25" x14ac:dyDescent="0.2">
      <c r="A527" s="454" t="s">
        <v>489</v>
      </c>
      <c r="B527" s="459"/>
      <c r="C527" s="462"/>
      <c r="D527" s="462"/>
    </row>
    <row r="528" spans="1:4" s="454" customFormat="1" ht="11.25" x14ac:dyDescent="0.2">
      <c r="A528" s="454" t="s">
        <v>490</v>
      </c>
      <c r="B528" s="459"/>
      <c r="C528" s="462"/>
      <c r="D528" s="462"/>
    </row>
    <row r="529" spans="1:4" s="454" customFormat="1" ht="11.25" x14ac:dyDescent="0.2">
      <c r="A529" s="454" t="s">
        <v>491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37" zoomScaleNormal="100" workbookViewId="0">
      <selection activeCell="C10" sqref="C10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8" t="s">
        <v>240</v>
      </c>
      <c r="B1" s="588"/>
      <c r="C1" s="588"/>
      <c r="D1" s="588"/>
    </row>
    <row r="2" spans="1:13" s="122" customFormat="1" ht="30" customHeight="1" x14ac:dyDescent="0.2">
      <c r="A2" s="589" t="s">
        <v>241</v>
      </c>
      <c r="B2" s="589"/>
      <c r="C2" s="589"/>
      <c r="D2" s="589"/>
    </row>
    <row r="3" spans="1:13" s="122" customFormat="1" ht="63" customHeight="1" x14ac:dyDescent="0.2">
      <c r="A3" s="594" t="s">
        <v>525</v>
      </c>
      <c r="B3" s="594"/>
      <c r="C3" s="594"/>
      <c r="D3" s="594"/>
      <c r="G3" s="144"/>
    </row>
    <row r="4" spans="1:13" s="122" customFormat="1" ht="20.100000000000001" customHeight="1" x14ac:dyDescent="0.2">
      <c r="A4" s="145" t="s">
        <v>243</v>
      </c>
      <c r="B4" s="590" t="s">
        <v>244</v>
      </c>
      <c r="C4" s="591"/>
      <c r="D4" s="592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/>
      <c r="C6" s="343"/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2</v>
      </c>
      <c r="C7" s="343">
        <v>10</v>
      </c>
      <c r="D7" s="295">
        <f t="shared" si="0"/>
        <v>12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5</v>
      </c>
      <c r="C8" s="343">
        <v>18</v>
      </c>
      <c r="D8" s="295">
        <f t="shared" si="0"/>
        <v>23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4</v>
      </c>
      <c r="C9" s="343">
        <v>8</v>
      </c>
      <c r="D9" s="295">
        <f t="shared" si="0"/>
        <v>12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3</v>
      </c>
      <c r="C10" s="343">
        <v>3</v>
      </c>
      <c r="D10" s="295">
        <f t="shared" si="0"/>
        <v>6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1</v>
      </c>
      <c r="C11" s="343">
        <v>5</v>
      </c>
      <c r="D11" s="295">
        <f t="shared" si="0"/>
        <v>6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2</v>
      </c>
      <c r="C12" s="343">
        <v>9</v>
      </c>
      <c r="D12" s="295">
        <f t="shared" si="0"/>
        <v>11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1</v>
      </c>
      <c r="C13" s="343"/>
      <c r="D13" s="295">
        <f t="shared" si="0"/>
        <v>1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4</v>
      </c>
      <c r="C14" s="343">
        <v>5</v>
      </c>
      <c r="D14" s="295">
        <f t="shared" si="0"/>
        <v>9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1</v>
      </c>
      <c r="C15" s="343"/>
      <c r="D15" s="295">
        <f t="shared" si="0"/>
        <v>1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1</v>
      </c>
      <c r="C16" s="343">
        <v>1</v>
      </c>
      <c r="D16" s="295">
        <f t="shared" si="0"/>
        <v>2</v>
      </c>
      <c r="G16" s="147"/>
    </row>
    <row r="17" spans="1:7" s="126" customFormat="1" ht="15" customHeight="1" x14ac:dyDescent="0.2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>
        <v>2</v>
      </c>
      <c r="C26" s="343">
        <v>2</v>
      </c>
      <c r="D26" s="295">
        <f t="shared" si="0"/>
        <v>4</v>
      </c>
    </row>
    <row r="27" spans="1:7" s="126" customFormat="1" ht="15" customHeight="1" x14ac:dyDescent="0.2">
      <c r="A27" s="232" t="s">
        <v>269</v>
      </c>
      <c r="B27" s="343">
        <v>1</v>
      </c>
      <c r="C27" s="343"/>
      <c r="D27" s="295">
        <f t="shared" si="0"/>
        <v>1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27</v>
      </c>
      <c r="C29" s="297">
        <f>SUM(C6:C28)</f>
        <v>61</v>
      </c>
      <c r="D29" s="297">
        <f t="shared" si="0"/>
        <v>88</v>
      </c>
    </row>
    <row r="30" spans="1:7" s="126" customFormat="1" ht="9" customHeight="1" x14ac:dyDescent="0.2">
      <c r="A30" s="150"/>
      <c r="B30" s="151">
        <f>'Quadro 1'!X48</f>
        <v>27</v>
      </c>
      <c r="C30" s="151">
        <f>'Quadro 1'!Y48</f>
        <v>61</v>
      </c>
      <c r="D30" s="151">
        <f>'Quadro 1'!Z48</f>
        <v>88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">
      <c r="A38" s="593" t="s">
        <v>456</v>
      </c>
      <c r="B38" s="593"/>
      <c r="C38" s="593"/>
      <c r="D38" s="593"/>
    </row>
    <row r="39" spans="1:12" s="126" customFormat="1" ht="19.5" customHeight="1" x14ac:dyDescent="0.2">
      <c r="A39" s="585" t="s">
        <v>242</v>
      </c>
      <c r="B39" s="585"/>
      <c r="C39" s="585"/>
      <c r="D39" s="585"/>
    </row>
    <row r="40" spans="1:12" s="126" customFormat="1" ht="15" customHeight="1" thickBot="1" x14ac:dyDescent="0.25">
      <c r="A40" s="155"/>
      <c r="B40" s="586" t="s">
        <v>271</v>
      </c>
      <c r="C40" s="587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998.5</v>
      </c>
      <c r="C42" s="209">
        <v>693.13</v>
      </c>
      <c r="G42" s="147"/>
    </row>
    <row r="43" spans="1:12" s="126" customFormat="1" ht="15" customHeight="1" thickBot="1" x14ac:dyDescent="0.25">
      <c r="A43" s="161" t="s">
        <v>274</v>
      </c>
      <c r="B43" s="210">
        <v>5992.35</v>
      </c>
      <c r="C43" s="211">
        <v>5476.1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B19" sqref="B19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5" t="s">
        <v>457</v>
      </c>
      <c r="B1" s="595"/>
    </row>
    <row r="2" spans="1:2" ht="15" customHeight="1" x14ac:dyDescent="0.3">
      <c r="A2" s="596" t="s">
        <v>276</v>
      </c>
      <c r="B2" s="597" t="s">
        <v>277</v>
      </c>
    </row>
    <row r="3" spans="1:2" ht="15" customHeight="1" x14ac:dyDescent="0.3">
      <c r="A3" s="596"/>
      <c r="B3" s="598"/>
    </row>
    <row r="4" spans="1:2" ht="15" customHeight="1" x14ac:dyDescent="0.3">
      <c r="A4" s="240" t="s">
        <v>278</v>
      </c>
      <c r="B4" s="337">
        <f>2025700.24+171409.8</f>
        <v>2197110.04</v>
      </c>
    </row>
    <row r="5" spans="1:2" ht="15" customHeight="1" x14ac:dyDescent="0.3">
      <c r="A5" s="401" t="s">
        <v>279</v>
      </c>
      <c r="B5" s="402">
        <f>B34</f>
        <v>48274.680000000008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88018.28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513</v>
      </c>
      <c r="B9" s="339">
        <f>494445.56+40709.83</f>
        <v>535155.39</v>
      </c>
    </row>
    <row r="10" spans="1:2" ht="15" customHeight="1" x14ac:dyDescent="0.3">
      <c r="A10" s="78" t="s">
        <v>77</v>
      </c>
      <c r="B10" s="298">
        <f>SUM(B4:B9)</f>
        <v>2868558.39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9" t="s">
        <v>535</v>
      </c>
      <c r="B15" s="599"/>
    </row>
    <row r="16" spans="1:2" s="165" customFormat="1" ht="30" customHeight="1" x14ac:dyDescent="0.2">
      <c r="A16" s="595" t="s">
        <v>18</v>
      </c>
      <c r="B16" s="595"/>
    </row>
    <row r="17" spans="1:2" ht="15" customHeight="1" x14ac:dyDescent="0.3">
      <c r="A17" s="596" t="s">
        <v>279</v>
      </c>
      <c r="B17" s="597" t="s">
        <v>277</v>
      </c>
    </row>
    <row r="18" spans="1:2" ht="15" customHeight="1" x14ac:dyDescent="0.3">
      <c r="A18" s="596"/>
      <c r="B18" s="598"/>
    </row>
    <row r="19" spans="1:2" ht="15" customHeight="1" x14ac:dyDescent="0.3">
      <c r="A19" s="240" t="s">
        <v>501</v>
      </c>
      <c r="B19" s="340">
        <v>4715.62</v>
      </c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>
        <v>2044.65</v>
      </c>
    </row>
    <row r="22" spans="1:2" ht="15" customHeight="1" x14ac:dyDescent="0.3">
      <c r="A22" s="474" t="s">
        <v>537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538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>
        <v>918.63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f>10732.75+2411.95</f>
        <v>13144.7</v>
      </c>
    </row>
    <row r="31" spans="1:2" ht="15" customHeight="1" x14ac:dyDescent="0.3">
      <c r="A31" s="166" t="s">
        <v>293</v>
      </c>
      <c r="B31" s="341">
        <v>21093.360000000001</v>
      </c>
    </row>
    <row r="32" spans="1:2" ht="15" customHeight="1" x14ac:dyDescent="0.3">
      <c r="A32" s="166" t="s">
        <v>294</v>
      </c>
      <c r="B32" s="341">
        <v>1399.56</v>
      </c>
    </row>
    <row r="33" spans="1:2" ht="15" customHeight="1" x14ac:dyDescent="0.3">
      <c r="A33" s="241" t="s">
        <v>539</v>
      </c>
      <c r="B33" s="342">
        <v>4958.16</v>
      </c>
    </row>
    <row r="34" spans="1:2" ht="15" customHeight="1" x14ac:dyDescent="0.3">
      <c r="A34" s="78" t="s">
        <v>77</v>
      </c>
      <c r="B34" s="302">
        <f>SUM(B19:B33)</f>
        <v>48274.680000000008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5" t="s">
        <v>19</v>
      </c>
      <c r="B40" s="595"/>
    </row>
    <row r="41" spans="1:2" x14ac:dyDescent="0.3">
      <c r="A41" s="596" t="s">
        <v>295</v>
      </c>
      <c r="B41" s="597" t="s">
        <v>277</v>
      </c>
    </row>
    <row r="42" spans="1:2" x14ac:dyDescent="0.3">
      <c r="A42" s="596"/>
      <c r="B42" s="598"/>
    </row>
    <row r="43" spans="1:2" ht="15" customHeight="1" x14ac:dyDescent="0.3">
      <c r="A43" s="240" t="s">
        <v>296</v>
      </c>
      <c r="B43" s="299"/>
    </row>
    <row r="44" spans="1:2" ht="15" customHeight="1" x14ac:dyDescent="0.3">
      <c r="A44" s="166" t="s">
        <v>297</v>
      </c>
      <c r="B44" s="300">
        <v>392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f>80585.76+7040.52</f>
        <v>87626.28</v>
      </c>
    </row>
    <row r="53" spans="1:2" ht="15" customHeight="1" x14ac:dyDescent="0.3">
      <c r="A53" s="241" t="s">
        <v>545</v>
      </c>
      <c r="B53" s="301"/>
    </row>
    <row r="54" spans="1:2" ht="15" customHeight="1" x14ac:dyDescent="0.3">
      <c r="A54" s="78" t="s">
        <v>77</v>
      </c>
      <c r="B54" s="302">
        <f>SUM(B43:B53)</f>
        <v>88018.28</v>
      </c>
    </row>
    <row r="55" spans="1:2" ht="24.95" customHeight="1" x14ac:dyDescent="0.3"/>
    <row r="56" spans="1:2" s="165" customFormat="1" ht="30" customHeight="1" x14ac:dyDescent="0.2">
      <c r="A56" s="595" t="s">
        <v>20</v>
      </c>
      <c r="B56" s="595"/>
    </row>
    <row r="57" spans="1:2" x14ac:dyDescent="0.3">
      <c r="A57" s="596" t="s">
        <v>306</v>
      </c>
      <c r="B57" s="597" t="s">
        <v>277</v>
      </c>
    </row>
    <row r="58" spans="1:2" x14ac:dyDescent="0.3">
      <c r="A58" s="596"/>
      <c r="B58" s="598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G10" sqref="G10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2" t="s">
        <v>458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2" spans="1:14" ht="15" customHeight="1" x14ac:dyDescent="0.2">
      <c r="A2" s="603" t="s">
        <v>314</v>
      </c>
      <c r="B2" s="603"/>
      <c r="C2" s="603" t="s">
        <v>315</v>
      </c>
      <c r="D2" s="603"/>
      <c r="E2" s="603"/>
      <c r="F2" s="603"/>
      <c r="G2" s="603"/>
      <c r="H2" s="603"/>
      <c r="I2" s="604" t="s">
        <v>316</v>
      </c>
      <c r="J2" s="604"/>
      <c r="K2" s="604"/>
      <c r="L2" s="604"/>
      <c r="M2" s="604"/>
      <c r="N2" s="604"/>
    </row>
    <row r="3" spans="1:14" ht="42" customHeight="1" x14ac:dyDescent="0.2">
      <c r="A3" s="603"/>
      <c r="B3" s="603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5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0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0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600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600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0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0" t="s">
        <v>325</v>
      </c>
      <c r="B10" s="246" t="s">
        <v>42</v>
      </c>
      <c r="C10" s="253">
        <f t="shared" si="0"/>
        <v>22</v>
      </c>
      <c r="D10" s="332"/>
      <c r="E10" s="333"/>
      <c r="F10" s="333">
        <v>22</v>
      </c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1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7" t="s">
        <v>22</v>
      </c>
      <c r="B1" s="607"/>
      <c r="C1" s="607"/>
      <c r="D1" s="176"/>
      <c r="E1" s="176"/>
      <c r="F1" s="176"/>
      <c r="G1" s="176"/>
    </row>
    <row r="2" spans="1:7" ht="30" customHeight="1" x14ac:dyDescent="0.2">
      <c r="A2" s="608" t="s">
        <v>328</v>
      </c>
      <c r="B2" s="608"/>
      <c r="C2" s="178" t="s">
        <v>329</v>
      </c>
    </row>
    <row r="3" spans="1:7" ht="24.95" customHeight="1" x14ac:dyDescent="0.2">
      <c r="A3" s="609" t="s">
        <v>330</v>
      </c>
      <c r="B3" s="609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0" t="s">
        <v>334</v>
      </c>
      <c r="B7" s="610"/>
      <c r="C7" s="314"/>
    </row>
    <row r="8" spans="1:7" ht="24.95" customHeight="1" x14ac:dyDescent="0.2">
      <c r="A8" s="606" t="s">
        <v>335</v>
      </c>
      <c r="B8" s="606"/>
      <c r="C8" s="313"/>
    </row>
    <row r="9" spans="1:7" ht="24.95" customHeight="1" x14ac:dyDescent="0.2">
      <c r="A9" s="540" t="s">
        <v>77</v>
      </c>
      <c r="B9" s="540"/>
      <c r="C9" s="281">
        <f>SUM(C4:C8)</f>
        <v>0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topLeftCell="A7" workbookViewId="0">
      <selection activeCell="B5" sqref="B5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2" t="s">
        <v>459</v>
      </c>
      <c r="B1" s="602"/>
      <c r="C1" s="602"/>
      <c r="D1" s="602"/>
      <c r="E1" s="179"/>
      <c r="F1" s="179"/>
      <c r="G1" s="179"/>
      <c r="H1" s="179"/>
    </row>
    <row r="2" spans="1:8" ht="23.25" customHeight="1" x14ac:dyDescent="0.2">
      <c r="A2" s="611" t="s">
        <v>336</v>
      </c>
      <c r="B2" s="611"/>
      <c r="C2" s="611" t="s">
        <v>329</v>
      </c>
      <c r="D2" s="612" t="s">
        <v>337</v>
      </c>
    </row>
    <row r="3" spans="1:8" ht="24" customHeight="1" x14ac:dyDescent="0.2">
      <c r="A3" s="258" t="s">
        <v>338</v>
      </c>
      <c r="B3" s="258" t="s">
        <v>239</v>
      </c>
      <c r="C3" s="611"/>
      <c r="D3" s="613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9" sqref="C9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4" t="s">
        <v>23</v>
      </c>
      <c r="B1" s="614"/>
      <c r="C1" s="614"/>
      <c r="D1" s="614"/>
      <c r="E1" s="179"/>
      <c r="F1" s="179"/>
      <c r="G1" s="179"/>
      <c r="H1" s="179"/>
      <c r="I1" s="179"/>
      <c r="J1" s="179"/>
    </row>
    <row r="2" spans="1:10" ht="39" customHeight="1" x14ac:dyDescent="0.2">
      <c r="A2" s="615" t="s">
        <v>340</v>
      </c>
      <c r="B2" s="615"/>
      <c r="C2" s="259" t="s">
        <v>341</v>
      </c>
      <c r="D2" s="259" t="s">
        <v>277</v>
      </c>
    </row>
    <row r="3" spans="1:10" ht="24.95" customHeight="1" x14ac:dyDescent="0.2">
      <c r="A3" s="609" t="s">
        <v>342</v>
      </c>
      <c r="B3" s="609"/>
      <c r="C3" s="250">
        <f>SUM(C4:C7)</f>
        <v>1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>
        <v>1</v>
      </c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10" t="s">
        <v>514</v>
      </c>
      <c r="B8" s="610"/>
      <c r="C8" s="316"/>
      <c r="D8" s="315">
        <v>5378.48</v>
      </c>
    </row>
    <row r="9" spans="1:10" ht="24.95" customHeight="1" x14ac:dyDescent="0.2">
      <c r="A9" s="606" t="s">
        <v>347</v>
      </c>
      <c r="B9" s="606"/>
      <c r="C9" s="313">
        <v>5</v>
      </c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9" t="s">
        <v>515</v>
      </c>
      <c r="B12" s="529"/>
      <c r="C12" s="529"/>
      <c r="D12" s="529"/>
      <c r="E12" s="529"/>
    </row>
    <row r="13" spans="1:10" ht="9" hidden="1" customHeight="1" x14ac:dyDescent="0.2">
      <c r="A13" s="529"/>
      <c r="B13" s="529"/>
      <c r="C13" s="529"/>
      <c r="D13" s="529"/>
      <c r="E13" s="529"/>
    </row>
    <row r="14" spans="1:10" ht="9" hidden="1" customHeight="1" x14ac:dyDescent="0.2">
      <c r="A14" s="529"/>
      <c r="B14" s="529"/>
      <c r="C14" s="529"/>
      <c r="D14" s="529"/>
      <c r="E14" s="529"/>
    </row>
    <row r="15" spans="1:10" ht="9" hidden="1" customHeight="1" x14ac:dyDescent="0.2">
      <c r="A15" s="529"/>
      <c r="B15" s="529"/>
      <c r="C15" s="529"/>
      <c r="D15" s="529"/>
      <c r="E15" s="529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6" t="s">
        <v>349</v>
      </c>
      <c r="B1" s="616"/>
      <c r="C1" s="180"/>
      <c r="D1" s="180"/>
      <c r="E1" s="180"/>
    </row>
    <row r="2" spans="1:5" ht="18" customHeight="1" x14ac:dyDescent="0.2">
      <c r="A2" s="612" t="s">
        <v>410</v>
      </c>
      <c r="B2" s="611" t="s">
        <v>341</v>
      </c>
    </row>
    <row r="3" spans="1:5" ht="17.25" customHeight="1" x14ac:dyDescent="0.2">
      <c r="A3" s="612"/>
      <c r="B3" s="611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>
        <v>5</v>
      </c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7" t="s">
        <v>460</v>
      </c>
      <c r="B1" s="617"/>
      <c r="C1" s="181"/>
      <c r="D1" s="181"/>
      <c r="E1" s="181"/>
      <c r="F1" s="181"/>
      <c r="G1" s="181"/>
    </row>
    <row r="2" spans="1:7" ht="15.75" customHeight="1" x14ac:dyDescent="0.2">
      <c r="A2" s="619" t="s">
        <v>411</v>
      </c>
      <c r="B2" s="608" t="s">
        <v>341</v>
      </c>
    </row>
    <row r="3" spans="1:7" ht="15" customHeight="1" x14ac:dyDescent="0.2">
      <c r="A3" s="619"/>
      <c r="B3" s="608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439</v>
      </c>
      <c r="B6" s="314"/>
    </row>
    <row r="7" spans="1:7" ht="24.95" customHeight="1" x14ac:dyDescent="0.2">
      <c r="A7" s="166" t="s">
        <v>440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8" t="s">
        <v>355</v>
      </c>
      <c r="B11" s="618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6" t="s">
        <v>24</v>
      </c>
      <c r="B1" s="616"/>
    </row>
    <row r="2" spans="1:2" ht="18.75" customHeight="1" x14ac:dyDescent="0.2">
      <c r="A2" s="532" t="s">
        <v>412</v>
      </c>
      <c r="B2" s="620" t="s">
        <v>341</v>
      </c>
    </row>
    <row r="3" spans="1:2" ht="19.5" customHeight="1" x14ac:dyDescent="0.2">
      <c r="A3" s="532"/>
      <c r="B3" s="620"/>
    </row>
    <row r="4" spans="1:2" ht="24.95" customHeight="1" x14ac:dyDescent="0.2">
      <c r="A4" s="240" t="s">
        <v>356</v>
      </c>
      <c r="B4" s="312">
        <f>5</f>
        <v>5</v>
      </c>
    </row>
    <row r="5" spans="1:2" ht="24.95" customHeight="1" x14ac:dyDescent="0.2">
      <c r="A5" s="241" t="s">
        <v>357</v>
      </c>
      <c r="B5" s="313">
        <v>87</v>
      </c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37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2020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sz8SuOqtZotDnJcCkzNig8Z5V9xqIDYbVgv9b/XwBdAugJZNzopY3ri31MkgCpfh9dC1ajY2NcBu2BNQi9QRiA==" saltValue="0FIZqXX2bxLCUPxDqxuFx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1" t="s">
        <v>461</v>
      </c>
      <c r="B1" s="621"/>
    </row>
    <row r="2" spans="1:2" ht="18" customHeight="1" x14ac:dyDescent="0.2">
      <c r="A2" s="623" t="s">
        <v>413</v>
      </c>
      <c r="B2" s="622" t="s">
        <v>277</v>
      </c>
    </row>
    <row r="3" spans="1:2" ht="13.5" customHeight="1" x14ac:dyDescent="0.2">
      <c r="A3" s="624"/>
      <c r="B3" s="622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18" zoomScaleNormal="100" workbookViewId="0">
      <selection activeCell="B79" sqref="B79:C79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9" t="s">
        <v>455</v>
      </c>
      <c r="B1" s="629"/>
      <c r="C1" s="629"/>
      <c r="D1" s="629"/>
      <c r="E1" s="629"/>
      <c r="F1" s="629"/>
      <c r="G1" s="629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f>40+15</f>
        <v>55</v>
      </c>
      <c r="C3" s="306"/>
      <c r="D3" s="306"/>
      <c r="E3" s="306"/>
      <c r="F3" s="303">
        <f>B3+C3+D3+E3</f>
        <v>55</v>
      </c>
    </row>
    <row r="4" spans="1:7" ht="24.95" customHeight="1" x14ac:dyDescent="0.2">
      <c r="A4" s="241" t="s">
        <v>371</v>
      </c>
      <c r="B4" s="308">
        <f>8</f>
        <v>8</v>
      </c>
      <c r="C4" s="308"/>
      <c r="D4" s="308"/>
      <c r="E4" s="308"/>
      <c r="F4" s="304">
        <f>B4+C4+D4+E4</f>
        <v>8</v>
      </c>
    </row>
    <row r="5" spans="1:7" ht="15" customHeight="1" x14ac:dyDescent="0.2">
      <c r="A5" s="78" t="s">
        <v>372</v>
      </c>
      <c r="B5" s="281">
        <f>SUM(B3:B4)</f>
        <v>63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63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39" t="s">
        <v>376</v>
      </c>
      <c r="B11" s="639"/>
      <c r="C11" s="639"/>
      <c r="D11" s="639"/>
      <c r="E11" s="639"/>
      <c r="F11" s="639"/>
      <c r="G11" s="639"/>
    </row>
    <row r="12" spans="1:7" s="263" customFormat="1" ht="39.950000000000003" customHeight="1" x14ac:dyDescent="0.2">
      <c r="A12" s="640" t="s">
        <v>454</v>
      </c>
      <c r="B12" s="640"/>
      <c r="C12" s="640"/>
      <c r="D12" s="640"/>
      <c r="E12" s="640"/>
      <c r="F12" s="640"/>
      <c r="G12" s="640"/>
    </row>
    <row r="13" spans="1:7" ht="20.100000000000001" customHeight="1" x14ac:dyDescent="0.2">
      <c r="A13" s="540" t="s">
        <v>377</v>
      </c>
      <c r="B13" s="78" t="s">
        <v>378</v>
      </c>
      <c r="C13" s="78" t="s">
        <v>379</v>
      </c>
      <c r="D13" s="540" t="s">
        <v>41</v>
      </c>
      <c r="E13" s="641"/>
      <c r="F13" s="265"/>
      <c r="G13" s="148"/>
    </row>
    <row r="14" spans="1:7" ht="30" customHeight="1" x14ac:dyDescent="0.2">
      <c r="A14" s="540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416</v>
      </c>
      <c r="B17" s="307">
        <f>1</f>
        <v>1</v>
      </c>
      <c r="C17" s="307"/>
      <c r="D17" s="279">
        <f>B17+C17</f>
        <v>1</v>
      </c>
      <c r="E17" s="307">
        <v>1</v>
      </c>
      <c r="F17" s="265"/>
      <c r="G17" s="148"/>
    </row>
    <row r="18" spans="1:7" ht="30" customHeight="1" x14ac:dyDescent="0.2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418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419</v>
      </c>
      <c r="B20" s="307">
        <f>1</f>
        <v>1</v>
      </c>
      <c r="C20" s="307">
        <f>3</f>
        <v>3</v>
      </c>
      <c r="D20" s="279">
        <f t="shared" si="0"/>
        <v>4</v>
      </c>
      <c r="E20" s="307">
        <f>3</f>
        <v>3</v>
      </c>
      <c r="F20" s="265"/>
      <c r="G20" s="148"/>
    </row>
    <row r="21" spans="1:7" ht="30" customHeight="1" x14ac:dyDescent="0.2">
      <c r="A21" s="374" t="s">
        <v>45</v>
      </c>
      <c r="B21" s="307">
        <f>19+12</f>
        <v>31</v>
      </c>
      <c r="C21" s="307">
        <f>5</f>
        <v>5</v>
      </c>
      <c r="D21" s="279">
        <f t="shared" si="0"/>
        <v>36</v>
      </c>
      <c r="E21" s="307">
        <f>14+5</f>
        <v>19</v>
      </c>
      <c r="F21" s="265"/>
      <c r="G21" s="148"/>
    </row>
    <row r="22" spans="1:7" ht="30" customHeight="1" x14ac:dyDescent="0.2">
      <c r="A22" s="374" t="s">
        <v>46</v>
      </c>
      <c r="B22" s="307">
        <f>19+3</f>
        <v>22</v>
      </c>
      <c r="C22" s="307"/>
      <c r="D22" s="279">
        <f t="shared" si="0"/>
        <v>22</v>
      </c>
      <c r="E22" s="307">
        <f>13+1</f>
        <v>14</v>
      </c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55</v>
      </c>
      <c r="C60" s="281">
        <f>SUM(C15:C59)</f>
        <v>8</v>
      </c>
      <c r="D60" s="281">
        <f>SUM(D15:D59)</f>
        <v>63</v>
      </c>
      <c r="E60" s="281">
        <f>SUM(E15:E59)</f>
        <v>37</v>
      </c>
      <c r="F60" s="195"/>
      <c r="G60" s="195"/>
    </row>
    <row r="61" spans="1:7" s="123" customFormat="1" ht="12" customHeight="1" x14ac:dyDescent="0.2">
      <c r="A61" s="79"/>
      <c r="B61" s="642" t="s">
        <v>383</v>
      </c>
      <c r="C61" s="643"/>
      <c r="D61" s="643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4" t="s">
        <v>384</v>
      </c>
      <c r="B63" s="644"/>
      <c r="C63" s="644"/>
      <c r="D63" s="644"/>
      <c r="E63" s="644"/>
      <c r="F63" s="644"/>
      <c r="G63" s="644"/>
    </row>
    <row r="64" spans="1:7" s="123" customFormat="1" ht="30" customHeight="1" x14ac:dyDescent="0.2">
      <c r="A64" s="644" t="s">
        <v>409</v>
      </c>
      <c r="B64" s="644"/>
      <c r="C64" s="644"/>
      <c r="D64" s="644"/>
      <c r="E64" s="644"/>
      <c r="F64" s="644"/>
      <c r="G64" s="644"/>
    </row>
    <row r="65" spans="1:13" s="420" customFormat="1" ht="27" customHeight="1" x14ac:dyDescent="0.3">
      <c r="A65" s="529" t="s">
        <v>428</v>
      </c>
      <c r="B65" s="529"/>
      <c r="C65" s="529"/>
      <c r="D65" s="529"/>
      <c r="E65" s="529"/>
      <c r="F65" s="529"/>
      <c r="G65" s="52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9" t="s">
        <v>429</v>
      </c>
      <c r="B67" s="529"/>
      <c r="C67" s="529"/>
      <c r="D67" s="529"/>
      <c r="E67" s="529"/>
      <c r="F67" s="529"/>
      <c r="G67" s="529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8" t="s">
        <v>453</v>
      </c>
      <c r="B69" s="638"/>
      <c r="C69" s="638"/>
      <c r="D69" s="638"/>
      <c r="E69" s="638"/>
      <c r="F69" s="638"/>
      <c r="G69" s="638"/>
    </row>
    <row r="70" spans="1:13" ht="30" customHeight="1" x14ac:dyDescent="0.2">
      <c r="A70" s="78" t="s">
        <v>519</v>
      </c>
      <c r="B70" s="540" t="s">
        <v>517</v>
      </c>
      <c r="C70" s="540"/>
      <c r="D70" s="540" t="s">
        <v>518</v>
      </c>
      <c r="E70" s="635"/>
      <c r="F70" s="540" t="s">
        <v>385</v>
      </c>
      <c r="G70" s="635"/>
    </row>
    <row r="71" spans="1:13" ht="30" customHeight="1" x14ac:dyDescent="0.2">
      <c r="A71" s="374" t="s">
        <v>44</v>
      </c>
      <c r="B71" s="636"/>
      <c r="C71" s="636"/>
      <c r="D71" s="636"/>
      <c r="E71" s="636"/>
      <c r="F71" s="637">
        <f>B71+D71</f>
        <v>0</v>
      </c>
      <c r="G71" s="637"/>
    </row>
    <row r="72" spans="1:13" s="123" customFormat="1" ht="30" customHeight="1" x14ac:dyDescent="0.2">
      <c r="A72" s="374" t="s">
        <v>415</v>
      </c>
      <c r="B72" s="625"/>
      <c r="C72" s="625"/>
      <c r="D72" s="625"/>
      <c r="E72" s="625"/>
      <c r="F72" s="626">
        <f t="shared" ref="F72:F115" si="1">B72+D72</f>
        <v>0</v>
      </c>
      <c r="G72" s="626"/>
    </row>
    <row r="73" spans="1:13" s="123" customFormat="1" ht="30" customHeight="1" x14ac:dyDescent="0.2">
      <c r="A73" s="374" t="s">
        <v>416</v>
      </c>
      <c r="B73" s="625">
        <v>0.29166666666666669</v>
      </c>
      <c r="C73" s="625"/>
      <c r="D73" s="625"/>
      <c r="E73" s="625"/>
      <c r="F73" s="626">
        <f t="shared" si="1"/>
        <v>0.29166666666666669</v>
      </c>
      <c r="G73" s="626"/>
    </row>
    <row r="74" spans="1:13" ht="30" customHeight="1" x14ac:dyDescent="0.2">
      <c r="A74" s="374" t="s">
        <v>417</v>
      </c>
      <c r="B74" s="625"/>
      <c r="C74" s="625"/>
      <c r="D74" s="625"/>
      <c r="E74" s="625"/>
      <c r="F74" s="626">
        <f t="shared" si="1"/>
        <v>0</v>
      </c>
      <c r="G74" s="626"/>
    </row>
    <row r="75" spans="1:13" ht="30" customHeight="1" x14ac:dyDescent="0.2">
      <c r="A75" s="374" t="s">
        <v>418</v>
      </c>
      <c r="B75" s="625"/>
      <c r="C75" s="625"/>
      <c r="D75" s="625"/>
      <c r="E75" s="625"/>
      <c r="F75" s="626">
        <f t="shared" si="1"/>
        <v>0</v>
      </c>
      <c r="G75" s="626"/>
    </row>
    <row r="76" spans="1:13" ht="30" customHeight="1" x14ac:dyDescent="0.2">
      <c r="A76" s="374" t="s">
        <v>419</v>
      </c>
      <c r="B76" s="625">
        <v>0.29166666666666669</v>
      </c>
      <c r="C76" s="625"/>
      <c r="D76" s="625">
        <v>2.8333333333333335</v>
      </c>
      <c r="E76" s="625"/>
      <c r="F76" s="626">
        <f t="shared" si="1"/>
        <v>3.125</v>
      </c>
      <c r="G76" s="626"/>
    </row>
    <row r="77" spans="1:13" ht="30" customHeight="1" x14ac:dyDescent="0.2">
      <c r="A77" s="374" t="s">
        <v>45</v>
      </c>
      <c r="B77" s="625">
        <v>17.5</v>
      </c>
      <c r="C77" s="625"/>
      <c r="D77" s="625">
        <v>4</v>
      </c>
      <c r="E77" s="625"/>
      <c r="F77" s="626">
        <f t="shared" si="1"/>
        <v>21.5</v>
      </c>
      <c r="G77" s="626"/>
    </row>
    <row r="78" spans="1:13" ht="30" customHeight="1" x14ac:dyDescent="0.2">
      <c r="A78" s="374" t="s">
        <v>46</v>
      </c>
      <c r="B78" s="625">
        <v>12.541666666666666</v>
      </c>
      <c r="C78" s="625"/>
      <c r="D78" s="625"/>
      <c r="E78" s="625"/>
      <c r="F78" s="626">
        <f t="shared" si="1"/>
        <v>12.541666666666666</v>
      </c>
      <c r="G78" s="626"/>
    </row>
    <row r="79" spans="1:13" ht="30" customHeight="1" x14ac:dyDescent="0.2">
      <c r="A79" s="374" t="s">
        <v>47</v>
      </c>
      <c r="B79" s="625"/>
      <c r="C79" s="625"/>
      <c r="D79" s="625"/>
      <c r="E79" s="625"/>
      <c r="F79" s="626">
        <f t="shared" si="1"/>
        <v>0</v>
      </c>
      <c r="G79" s="626"/>
    </row>
    <row r="80" spans="1:13" ht="30" customHeight="1" x14ac:dyDescent="0.2">
      <c r="A80" s="374" t="s">
        <v>48</v>
      </c>
      <c r="B80" s="625"/>
      <c r="C80" s="625"/>
      <c r="D80" s="625"/>
      <c r="E80" s="625"/>
      <c r="F80" s="626">
        <f t="shared" si="1"/>
        <v>0</v>
      </c>
      <c r="G80" s="626"/>
    </row>
    <row r="81" spans="1:7" ht="30" customHeight="1" x14ac:dyDescent="0.2">
      <c r="A81" s="374" t="s">
        <v>49</v>
      </c>
      <c r="B81" s="625"/>
      <c r="C81" s="625"/>
      <c r="D81" s="625"/>
      <c r="E81" s="625"/>
      <c r="F81" s="626">
        <f t="shared" si="1"/>
        <v>0</v>
      </c>
      <c r="G81" s="626"/>
    </row>
    <row r="82" spans="1:7" ht="30" customHeight="1" x14ac:dyDescent="0.2">
      <c r="A82" s="374" t="s">
        <v>50</v>
      </c>
      <c r="B82" s="625"/>
      <c r="C82" s="625"/>
      <c r="D82" s="625"/>
      <c r="E82" s="625"/>
      <c r="F82" s="626">
        <f t="shared" si="1"/>
        <v>0</v>
      </c>
      <c r="G82" s="626"/>
    </row>
    <row r="83" spans="1:7" ht="30" customHeight="1" x14ac:dyDescent="0.2">
      <c r="A83" s="374" t="s">
        <v>51</v>
      </c>
      <c r="B83" s="625"/>
      <c r="C83" s="625"/>
      <c r="D83" s="625"/>
      <c r="E83" s="625"/>
      <c r="F83" s="626">
        <f t="shared" si="1"/>
        <v>0</v>
      </c>
      <c r="G83" s="626"/>
    </row>
    <row r="84" spans="1:7" ht="30" customHeight="1" x14ac:dyDescent="0.2">
      <c r="A84" s="374" t="s">
        <v>52</v>
      </c>
      <c r="B84" s="625"/>
      <c r="C84" s="625"/>
      <c r="D84" s="625"/>
      <c r="E84" s="625"/>
      <c r="F84" s="626">
        <f t="shared" si="1"/>
        <v>0</v>
      </c>
      <c r="G84" s="626"/>
    </row>
    <row r="85" spans="1:7" ht="30" customHeight="1" x14ac:dyDescent="0.2">
      <c r="A85" s="374" t="s">
        <v>53</v>
      </c>
      <c r="B85" s="625"/>
      <c r="C85" s="625"/>
      <c r="D85" s="625"/>
      <c r="E85" s="625"/>
      <c r="F85" s="626">
        <f t="shared" si="1"/>
        <v>0</v>
      </c>
      <c r="G85" s="626"/>
    </row>
    <row r="86" spans="1:7" ht="30" customHeight="1" x14ac:dyDescent="0.2">
      <c r="A86" s="374" t="s">
        <v>54</v>
      </c>
      <c r="B86" s="625"/>
      <c r="C86" s="625"/>
      <c r="D86" s="625"/>
      <c r="E86" s="625"/>
      <c r="F86" s="626">
        <f t="shared" si="1"/>
        <v>0</v>
      </c>
      <c r="G86" s="626"/>
    </row>
    <row r="87" spans="1:7" ht="30" customHeight="1" x14ac:dyDescent="0.2">
      <c r="A87" s="374" t="s">
        <v>55</v>
      </c>
      <c r="B87" s="625"/>
      <c r="C87" s="625"/>
      <c r="D87" s="625"/>
      <c r="E87" s="625"/>
      <c r="F87" s="626">
        <f t="shared" si="1"/>
        <v>0</v>
      </c>
      <c r="G87" s="626"/>
    </row>
    <row r="88" spans="1:7" ht="30" customHeight="1" x14ac:dyDescent="0.2">
      <c r="A88" s="374" t="s">
        <v>56</v>
      </c>
      <c r="B88" s="625"/>
      <c r="C88" s="625"/>
      <c r="D88" s="625"/>
      <c r="E88" s="625"/>
      <c r="F88" s="626">
        <f t="shared" si="1"/>
        <v>0</v>
      </c>
      <c r="G88" s="626"/>
    </row>
    <row r="89" spans="1:7" ht="30" customHeight="1" x14ac:dyDescent="0.2">
      <c r="A89" s="374" t="s">
        <v>57</v>
      </c>
      <c r="B89" s="625"/>
      <c r="C89" s="625"/>
      <c r="D89" s="625"/>
      <c r="E89" s="625"/>
      <c r="F89" s="626">
        <f t="shared" si="1"/>
        <v>0</v>
      </c>
      <c r="G89" s="626"/>
    </row>
    <row r="90" spans="1:7" ht="30" customHeight="1" x14ac:dyDescent="0.2">
      <c r="A90" s="374" t="s">
        <v>58</v>
      </c>
      <c r="B90" s="625"/>
      <c r="C90" s="625"/>
      <c r="D90" s="625"/>
      <c r="E90" s="625"/>
      <c r="F90" s="626">
        <f t="shared" si="1"/>
        <v>0</v>
      </c>
      <c r="G90" s="626"/>
    </row>
    <row r="91" spans="1:7" ht="30" customHeight="1" x14ac:dyDescent="0.2">
      <c r="A91" s="374" t="s">
        <v>59</v>
      </c>
      <c r="B91" s="625"/>
      <c r="C91" s="625"/>
      <c r="D91" s="625"/>
      <c r="E91" s="625"/>
      <c r="F91" s="626">
        <f t="shared" si="1"/>
        <v>0</v>
      </c>
      <c r="G91" s="626"/>
    </row>
    <row r="92" spans="1:7" ht="30" customHeight="1" x14ac:dyDescent="0.2">
      <c r="A92" s="374" t="s">
        <v>60</v>
      </c>
      <c r="B92" s="625"/>
      <c r="C92" s="625"/>
      <c r="D92" s="625"/>
      <c r="E92" s="625"/>
      <c r="F92" s="626">
        <f t="shared" si="1"/>
        <v>0</v>
      </c>
      <c r="G92" s="626"/>
    </row>
    <row r="93" spans="1:7" ht="30" customHeight="1" x14ac:dyDescent="0.2">
      <c r="A93" s="374" t="s">
        <v>61</v>
      </c>
      <c r="B93" s="625"/>
      <c r="C93" s="625"/>
      <c r="D93" s="625"/>
      <c r="E93" s="625"/>
      <c r="F93" s="626">
        <f t="shared" si="1"/>
        <v>0</v>
      </c>
      <c r="G93" s="626"/>
    </row>
    <row r="94" spans="1:7" ht="30" customHeight="1" x14ac:dyDescent="0.2">
      <c r="A94" s="374" t="s">
        <v>62</v>
      </c>
      <c r="B94" s="625"/>
      <c r="C94" s="625"/>
      <c r="D94" s="625"/>
      <c r="E94" s="625"/>
      <c r="F94" s="626">
        <f t="shared" si="1"/>
        <v>0</v>
      </c>
      <c r="G94" s="626"/>
    </row>
    <row r="95" spans="1:7" ht="30" customHeight="1" x14ac:dyDescent="0.2">
      <c r="A95" s="374" t="s">
        <v>63</v>
      </c>
      <c r="B95" s="625"/>
      <c r="C95" s="625"/>
      <c r="D95" s="625"/>
      <c r="E95" s="625"/>
      <c r="F95" s="626">
        <f t="shared" si="1"/>
        <v>0</v>
      </c>
      <c r="G95" s="626"/>
    </row>
    <row r="96" spans="1:7" ht="30" customHeight="1" x14ac:dyDescent="0.2">
      <c r="A96" s="374" t="s">
        <v>64</v>
      </c>
      <c r="B96" s="625"/>
      <c r="C96" s="625"/>
      <c r="D96" s="625"/>
      <c r="E96" s="625"/>
      <c r="F96" s="626">
        <f t="shared" si="1"/>
        <v>0</v>
      </c>
      <c r="G96" s="626"/>
    </row>
    <row r="97" spans="1:7" ht="30" customHeight="1" x14ac:dyDescent="0.2">
      <c r="A97" s="374" t="s">
        <v>65</v>
      </c>
      <c r="B97" s="625"/>
      <c r="C97" s="625"/>
      <c r="D97" s="625"/>
      <c r="E97" s="625"/>
      <c r="F97" s="626">
        <f t="shared" si="1"/>
        <v>0</v>
      </c>
      <c r="G97" s="626"/>
    </row>
    <row r="98" spans="1:7" ht="30" customHeight="1" x14ac:dyDescent="0.2">
      <c r="A98" s="374" t="s">
        <v>66</v>
      </c>
      <c r="B98" s="625"/>
      <c r="C98" s="625"/>
      <c r="D98" s="625"/>
      <c r="E98" s="625"/>
      <c r="F98" s="626">
        <f t="shared" si="1"/>
        <v>0</v>
      </c>
      <c r="G98" s="626"/>
    </row>
    <row r="99" spans="1:7" ht="30" customHeight="1" x14ac:dyDescent="0.2">
      <c r="A99" s="374" t="s">
        <v>67</v>
      </c>
      <c r="B99" s="625"/>
      <c r="C99" s="625"/>
      <c r="D99" s="625"/>
      <c r="E99" s="625"/>
      <c r="F99" s="626">
        <f t="shared" si="1"/>
        <v>0</v>
      </c>
      <c r="G99" s="626"/>
    </row>
    <row r="100" spans="1:7" ht="30" customHeight="1" x14ac:dyDescent="0.2">
      <c r="A100" s="374" t="s">
        <v>68</v>
      </c>
      <c r="B100" s="625"/>
      <c r="C100" s="625"/>
      <c r="D100" s="625"/>
      <c r="E100" s="625"/>
      <c r="F100" s="626">
        <f t="shared" si="1"/>
        <v>0</v>
      </c>
      <c r="G100" s="626"/>
    </row>
    <row r="101" spans="1:7" ht="30" customHeight="1" x14ac:dyDescent="0.2">
      <c r="A101" s="374" t="s">
        <v>420</v>
      </c>
      <c r="B101" s="625"/>
      <c r="C101" s="625"/>
      <c r="D101" s="625"/>
      <c r="E101" s="625"/>
      <c r="F101" s="626">
        <f t="shared" si="1"/>
        <v>0</v>
      </c>
      <c r="G101" s="626"/>
    </row>
    <row r="102" spans="1:7" ht="30" customHeight="1" x14ac:dyDescent="0.2">
      <c r="A102" s="374" t="s">
        <v>421</v>
      </c>
      <c r="B102" s="625"/>
      <c r="C102" s="625"/>
      <c r="D102" s="625"/>
      <c r="E102" s="625"/>
      <c r="F102" s="626">
        <f t="shared" si="1"/>
        <v>0</v>
      </c>
      <c r="G102" s="626"/>
    </row>
    <row r="103" spans="1:7" ht="30" customHeight="1" x14ac:dyDescent="0.2">
      <c r="A103" s="374" t="s">
        <v>422</v>
      </c>
      <c r="B103" s="625"/>
      <c r="C103" s="625"/>
      <c r="D103" s="625"/>
      <c r="E103" s="625"/>
      <c r="F103" s="626">
        <f t="shared" si="1"/>
        <v>0</v>
      </c>
      <c r="G103" s="626"/>
    </row>
    <row r="104" spans="1:7" ht="30" customHeight="1" x14ac:dyDescent="0.2">
      <c r="A104" s="374" t="s">
        <v>69</v>
      </c>
      <c r="B104" s="625"/>
      <c r="C104" s="625"/>
      <c r="D104" s="625"/>
      <c r="E104" s="625"/>
      <c r="F104" s="626">
        <f t="shared" si="1"/>
        <v>0</v>
      </c>
      <c r="G104" s="626"/>
    </row>
    <row r="105" spans="1:7" ht="30" customHeight="1" x14ac:dyDescent="0.2">
      <c r="A105" s="374" t="s">
        <v>423</v>
      </c>
      <c r="B105" s="625"/>
      <c r="C105" s="625"/>
      <c r="D105" s="625"/>
      <c r="E105" s="625"/>
      <c r="F105" s="626">
        <f t="shared" si="1"/>
        <v>0</v>
      </c>
      <c r="G105" s="626"/>
    </row>
    <row r="106" spans="1:7" ht="30" customHeight="1" x14ac:dyDescent="0.2">
      <c r="A106" s="374" t="s">
        <v>424</v>
      </c>
      <c r="B106" s="625"/>
      <c r="C106" s="625"/>
      <c r="D106" s="625"/>
      <c r="E106" s="625"/>
      <c r="F106" s="626">
        <f t="shared" si="1"/>
        <v>0</v>
      </c>
      <c r="G106" s="626"/>
    </row>
    <row r="107" spans="1:7" ht="30" customHeight="1" x14ac:dyDescent="0.2">
      <c r="A107" s="374" t="s">
        <v>425</v>
      </c>
      <c r="B107" s="625"/>
      <c r="C107" s="625"/>
      <c r="D107" s="625"/>
      <c r="E107" s="625"/>
      <c r="F107" s="626">
        <f t="shared" si="1"/>
        <v>0</v>
      </c>
      <c r="G107" s="626"/>
    </row>
    <row r="108" spans="1:7" ht="30" customHeight="1" x14ac:dyDescent="0.2">
      <c r="A108" s="374" t="s">
        <v>70</v>
      </c>
      <c r="B108" s="625"/>
      <c r="C108" s="625"/>
      <c r="D108" s="625"/>
      <c r="E108" s="625"/>
      <c r="F108" s="626">
        <f t="shared" si="1"/>
        <v>0</v>
      </c>
      <c r="G108" s="626"/>
    </row>
    <row r="109" spans="1:7" ht="30" customHeight="1" x14ac:dyDescent="0.2">
      <c r="A109" s="374" t="s">
        <v>71</v>
      </c>
      <c r="B109" s="625"/>
      <c r="C109" s="625"/>
      <c r="D109" s="625"/>
      <c r="E109" s="625"/>
      <c r="F109" s="626">
        <f t="shared" si="1"/>
        <v>0</v>
      </c>
      <c r="G109" s="626"/>
    </row>
    <row r="110" spans="1:7" ht="30" customHeight="1" x14ac:dyDescent="0.2">
      <c r="A110" s="374" t="s">
        <v>72</v>
      </c>
      <c r="B110" s="625"/>
      <c r="C110" s="625"/>
      <c r="D110" s="625"/>
      <c r="E110" s="625"/>
      <c r="F110" s="626">
        <f t="shared" si="1"/>
        <v>0</v>
      </c>
      <c r="G110" s="626"/>
    </row>
    <row r="111" spans="1:7" ht="30" customHeight="1" x14ac:dyDescent="0.2">
      <c r="A111" s="374" t="s">
        <v>73</v>
      </c>
      <c r="B111" s="625"/>
      <c r="C111" s="625"/>
      <c r="D111" s="625"/>
      <c r="E111" s="625"/>
      <c r="F111" s="626">
        <f t="shared" si="1"/>
        <v>0</v>
      </c>
      <c r="G111" s="626"/>
    </row>
    <row r="112" spans="1:7" ht="30" customHeight="1" x14ac:dyDescent="0.2">
      <c r="A112" s="374" t="s">
        <v>74</v>
      </c>
      <c r="B112" s="625"/>
      <c r="C112" s="625"/>
      <c r="D112" s="625"/>
      <c r="E112" s="625"/>
      <c r="F112" s="626">
        <f t="shared" si="1"/>
        <v>0</v>
      </c>
      <c r="G112" s="626"/>
    </row>
    <row r="113" spans="1:13" ht="30" customHeight="1" x14ac:dyDescent="0.2">
      <c r="A113" s="374" t="s">
        <v>426</v>
      </c>
      <c r="B113" s="625"/>
      <c r="C113" s="625"/>
      <c r="D113" s="625"/>
      <c r="E113" s="625"/>
      <c r="F113" s="626">
        <f t="shared" si="1"/>
        <v>0</v>
      </c>
      <c r="G113" s="626"/>
    </row>
    <row r="114" spans="1:13" ht="30" customHeight="1" x14ac:dyDescent="0.2">
      <c r="A114" s="374" t="s">
        <v>75</v>
      </c>
      <c r="B114" s="625"/>
      <c r="C114" s="625"/>
      <c r="D114" s="625"/>
      <c r="E114" s="625"/>
      <c r="F114" s="626">
        <f t="shared" si="1"/>
        <v>0</v>
      </c>
      <c r="G114" s="626"/>
    </row>
    <row r="115" spans="1:13" ht="30" customHeight="1" x14ac:dyDescent="0.2">
      <c r="A115" s="374" t="s">
        <v>76</v>
      </c>
      <c r="B115" s="632"/>
      <c r="C115" s="632"/>
      <c r="D115" s="632"/>
      <c r="E115" s="632"/>
      <c r="F115" s="633">
        <f t="shared" si="1"/>
        <v>0</v>
      </c>
      <c r="G115" s="633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8" t="s">
        <v>526</v>
      </c>
      <c r="B118" s="628"/>
      <c r="C118" s="628"/>
      <c r="D118" s="628"/>
      <c r="E118" s="628"/>
      <c r="F118" s="628"/>
      <c r="G118" s="628"/>
      <c r="H118" s="628"/>
    </row>
    <row r="119" spans="1:13" s="420" customFormat="1" ht="23.25" customHeight="1" x14ac:dyDescent="0.3">
      <c r="A119" s="529" t="s">
        <v>428</v>
      </c>
      <c r="B119" s="529"/>
      <c r="C119" s="529"/>
      <c r="D119" s="529"/>
      <c r="E119" s="529"/>
      <c r="F119" s="529"/>
      <c r="G119" s="52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9" t="s">
        <v>429</v>
      </c>
      <c r="B121" s="529"/>
      <c r="C121" s="529"/>
      <c r="D121" s="529"/>
      <c r="E121" s="529"/>
      <c r="F121" s="529"/>
      <c r="G121" s="529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9" t="s">
        <v>26</v>
      </c>
      <c r="B123" s="629"/>
      <c r="C123" s="629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30" t="s">
        <v>277</v>
      </c>
      <c r="C124" s="630"/>
    </row>
    <row r="125" spans="1:13" ht="30" customHeight="1" x14ac:dyDescent="0.2">
      <c r="A125" s="240" t="s">
        <v>387</v>
      </c>
      <c r="B125" s="631">
        <f>2739.7+968.38</f>
        <v>3708.08</v>
      </c>
      <c r="C125" s="631"/>
    </row>
    <row r="126" spans="1:13" ht="30" customHeight="1" x14ac:dyDescent="0.2">
      <c r="A126" s="241" t="s">
        <v>388</v>
      </c>
      <c r="B126" s="634">
        <f>1752.51</f>
        <v>1752.51</v>
      </c>
      <c r="C126" s="634"/>
    </row>
    <row r="127" spans="1:13" ht="15" customHeight="1" x14ac:dyDescent="0.2">
      <c r="A127" s="68" t="s">
        <v>77</v>
      </c>
      <c r="B127" s="627">
        <f>SUM(B125:C126)</f>
        <v>5460.59</v>
      </c>
      <c r="C127" s="627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opLeftCell="A7" zoomScaleNormal="100" workbookViewId="0">
      <selection activeCell="B11" sqref="B11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5" t="s">
        <v>28</v>
      </c>
      <c r="B1" s="645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f>11+3</f>
        <v>14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6"/>
      <c r="B6" s="647"/>
    </row>
    <row r="7" spans="1:4" s="201" customFormat="1" ht="30" customHeight="1" x14ac:dyDescent="0.3">
      <c r="A7" s="645" t="s">
        <v>29</v>
      </c>
      <c r="B7" s="645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/>
    </row>
    <row r="11" spans="1:4" ht="24.95" customHeight="1" x14ac:dyDescent="0.15">
      <c r="A11" s="166" t="s">
        <v>396</v>
      </c>
      <c r="B11" s="307">
        <v>1</v>
      </c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zoomScale="80" zoomScaleNormal="80" workbookViewId="0">
      <pane xSplit="1" ySplit="3" topLeftCell="D37" activePane="bottomRight" state="frozen"/>
      <selection activeCell="C7" sqref="C7"/>
      <selection pane="topRight" activeCell="C7" sqref="C7"/>
      <selection pane="bottomLeft" activeCell="C7" sqref="C7"/>
      <selection pane="bottomRight" activeCell="G13" sqref="G13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1" t="s">
        <v>443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</row>
    <row r="2" spans="1:26" ht="36.75" customHeight="1" x14ac:dyDescent="0.2">
      <c r="A2" s="527" t="s">
        <v>30</v>
      </c>
      <c r="B2" s="527" t="s">
        <v>31</v>
      </c>
      <c r="C2" s="527"/>
      <c r="D2" s="527" t="s">
        <v>32</v>
      </c>
      <c r="E2" s="527"/>
      <c r="F2" s="527" t="s">
        <v>33</v>
      </c>
      <c r="G2" s="527"/>
      <c r="H2" s="527" t="s">
        <v>34</v>
      </c>
      <c r="I2" s="527"/>
      <c r="J2" s="527" t="s">
        <v>35</v>
      </c>
      <c r="K2" s="527"/>
      <c r="L2" s="527" t="s">
        <v>36</v>
      </c>
      <c r="M2" s="527"/>
      <c r="N2" s="527" t="s">
        <v>37</v>
      </c>
      <c r="O2" s="527"/>
      <c r="P2" s="527" t="s">
        <v>492</v>
      </c>
      <c r="Q2" s="527"/>
      <c r="R2" s="527" t="s">
        <v>38</v>
      </c>
      <c r="S2" s="527"/>
      <c r="T2" s="527" t="s">
        <v>39</v>
      </c>
      <c r="U2" s="527"/>
      <c r="V2" s="527" t="s">
        <v>40</v>
      </c>
      <c r="W2" s="527"/>
      <c r="X2" s="528" t="s">
        <v>41</v>
      </c>
      <c r="Y2" s="528"/>
      <c r="Z2" s="527" t="s">
        <v>41</v>
      </c>
    </row>
    <row r="3" spans="1:26" ht="15" customHeight="1" x14ac:dyDescent="0.2">
      <c r="A3" s="527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7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>
        <v>1</v>
      </c>
      <c r="Q5" s="367"/>
      <c r="R5" s="366"/>
      <c r="S5" s="367"/>
      <c r="T5" s="366"/>
      <c r="U5" s="367"/>
      <c r="V5" s="366"/>
      <c r="W5" s="367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4.9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>
        <v>3</v>
      </c>
      <c r="Q6" s="367">
        <v>2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3</v>
      </c>
      <c r="Y6" s="221">
        <f t="shared" ref="Y6:Y46" si="2">C6+E6+G6+I6+K6+M6+O6+Q6+S6+U6+W6</f>
        <v>2</v>
      </c>
      <c r="Z6" s="271">
        <f t="shared" si="0"/>
        <v>5</v>
      </c>
    </row>
    <row r="7" spans="1:26" ht="24.9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3</v>
      </c>
      <c r="Q8" s="367">
        <v>3</v>
      </c>
      <c r="R8" s="366"/>
      <c r="S8" s="367"/>
      <c r="T8" s="366"/>
      <c r="U8" s="367"/>
      <c r="V8" s="366"/>
      <c r="W8" s="367"/>
      <c r="X8" s="221">
        <f t="shared" si="1"/>
        <v>3</v>
      </c>
      <c r="Y8" s="221">
        <f t="shared" si="2"/>
        <v>3</v>
      </c>
      <c r="Z8" s="271">
        <f t="shared" si="0"/>
        <v>6</v>
      </c>
    </row>
    <row r="9" spans="1:26" ht="24.9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>
        <v>6</v>
      </c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6</v>
      </c>
      <c r="Z9" s="271">
        <f t="shared" si="0"/>
        <v>6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10</v>
      </c>
      <c r="K10" s="367">
        <v>33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10</v>
      </c>
      <c r="Y10" s="221">
        <f t="shared" si="2"/>
        <v>33</v>
      </c>
      <c r="Z10" s="271">
        <f t="shared" si="0"/>
        <v>43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4</v>
      </c>
      <c r="K11" s="367">
        <v>9</v>
      </c>
      <c r="L11" s="366"/>
      <c r="M11" s="367">
        <v>5</v>
      </c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4</v>
      </c>
      <c r="Y11" s="221">
        <f t="shared" si="2"/>
        <v>14</v>
      </c>
      <c r="Z11" s="271">
        <f t="shared" si="0"/>
        <v>18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0</v>
      </c>
      <c r="Y12" s="221">
        <f t="shared" si="2"/>
        <v>0</v>
      </c>
      <c r="Z12" s="271">
        <f t="shared" si="0"/>
        <v>0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5</v>
      </c>
      <c r="K14" s="367">
        <v>2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5</v>
      </c>
      <c r="Y14" s="221">
        <f t="shared" si="2"/>
        <v>2</v>
      </c>
      <c r="Z14" s="271">
        <f t="shared" si="0"/>
        <v>7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>
        <v>1</v>
      </c>
      <c r="L19" s="366">
        <v>1</v>
      </c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1</v>
      </c>
      <c r="Y19" s="221">
        <f t="shared" si="2"/>
        <v>1</v>
      </c>
      <c r="Z19" s="271">
        <f t="shared" si="0"/>
        <v>2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19</v>
      </c>
      <c r="K48" s="273">
        <f t="shared" si="3"/>
        <v>45</v>
      </c>
      <c r="L48" s="273">
        <f t="shared" si="3"/>
        <v>1</v>
      </c>
      <c r="M48" s="273">
        <f t="shared" si="3"/>
        <v>5</v>
      </c>
      <c r="N48" s="273">
        <f t="shared" si="3"/>
        <v>0</v>
      </c>
      <c r="O48" s="273">
        <f t="shared" si="3"/>
        <v>0</v>
      </c>
      <c r="P48" s="273">
        <f t="shared" si="3"/>
        <v>7</v>
      </c>
      <c r="Q48" s="273">
        <f t="shared" si="3"/>
        <v>11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27</v>
      </c>
      <c r="Y48" s="274">
        <f>SUM(Y4:Y47)</f>
        <v>61</v>
      </c>
      <c r="Z48" s="273">
        <f>X48+Y48</f>
        <v>88</v>
      </c>
    </row>
    <row r="49" spans="1:26" ht="9.9499999999999993" customHeight="1" x14ac:dyDescent="0.2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9" t="s">
        <v>429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="70" zoomScaleNormal="70" zoomScaleSheetLayoutView="82" workbookViewId="0">
      <pane xSplit="1" ySplit="3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O22" sqref="O22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4" t="s">
        <v>444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5"/>
      <c r="Z1" s="536" t="s">
        <v>83</v>
      </c>
      <c r="AA1" s="537"/>
      <c r="AB1" s="538"/>
    </row>
    <row r="2" spans="1:31" s="53" customFormat="1" ht="19.5" customHeight="1" x14ac:dyDescent="0.15">
      <c r="A2" s="532" t="s">
        <v>84</v>
      </c>
      <c r="B2" s="532" t="s">
        <v>85</v>
      </c>
      <c r="C2" s="532"/>
      <c r="D2" s="532" t="s">
        <v>86</v>
      </c>
      <c r="E2" s="532"/>
      <c r="F2" s="532" t="s">
        <v>87</v>
      </c>
      <c r="G2" s="532"/>
      <c r="H2" s="532" t="s">
        <v>88</v>
      </c>
      <c r="I2" s="532"/>
      <c r="J2" s="532" t="s">
        <v>89</v>
      </c>
      <c r="K2" s="532"/>
      <c r="L2" s="532" t="s">
        <v>90</v>
      </c>
      <c r="M2" s="532"/>
      <c r="N2" s="532" t="s">
        <v>91</v>
      </c>
      <c r="O2" s="532"/>
      <c r="P2" s="532" t="s">
        <v>92</v>
      </c>
      <c r="Q2" s="532"/>
      <c r="R2" s="532" t="s">
        <v>93</v>
      </c>
      <c r="S2" s="532"/>
      <c r="T2" s="532" t="s">
        <v>94</v>
      </c>
      <c r="U2" s="532"/>
      <c r="V2" s="532" t="s">
        <v>95</v>
      </c>
      <c r="W2" s="532"/>
      <c r="X2" s="532" t="s">
        <v>96</v>
      </c>
      <c r="Y2" s="532"/>
      <c r="Z2" s="532" t="s">
        <v>41</v>
      </c>
      <c r="AA2" s="532"/>
      <c r="AB2" s="532" t="s">
        <v>41</v>
      </c>
    </row>
    <row r="3" spans="1:31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2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>
        <v>1</v>
      </c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>
        <v>1</v>
      </c>
      <c r="K6" s="358"/>
      <c r="L6" s="314">
        <v>1</v>
      </c>
      <c r="M6" s="358"/>
      <c r="N6" s="314"/>
      <c r="O6" s="358">
        <v>2</v>
      </c>
      <c r="P6" s="314"/>
      <c r="Q6" s="358"/>
      <c r="R6" s="314">
        <v>1</v>
      </c>
      <c r="S6" s="358"/>
      <c r="T6" s="314"/>
      <c r="U6" s="358"/>
      <c r="V6" s="314"/>
      <c r="W6" s="358"/>
      <c r="X6" s="314"/>
      <c r="Y6" s="358"/>
      <c r="Z6" s="225">
        <f t="shared" si="0"/>
        <v>3</v>
      </c>
      <c r="AA6" s="225">
        <f t="shared" si="0"/>
        <v>2</v>
      </c>
      <c r="AB6" s="225">
        <f t="shared" ref="AB6:AB47" si="1">Z6+AA6</f>
        <v>5</v>
      </c>
      <c r="AC6" s="212">
        <f>'Quadro 1'!X6</f>
        <v>3</v>
      </c>
      <c r="AD6" s="212">
        <f>'Quadro 1'!Y6</f>
        <v>2</v>
      </c>
      <c r="AE6" s="212">
        <f>'Quadro 1'!Z6</f>
        <v>5</v>
      </c>
    </row>
    <row r="7" spans="1:31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2</v>
      </c>
      <c r="P8" s="314"/>
      <c r="Q8" s="358">
        <v>1</v>
      </c>
      <c r="R8" s="314"/>
      <c r="S8" s="358"/>
      <c r="T8" s="314">
        <v>1</v>
      </c>
      <c r="U8" s="358"/>
      <c r="V8" s="314"/>
      <c r="W8" s="358"/>
      <c r="X8" s="314"/>
      <c r="Y8" s="358"/>
      <c r="Z8" s="225">
        <f t="shared" si="0"/>
        <v>3</v>
      </c>
      <c r="AA8" s="225">
        <f t="shared" si="0"/>
        <v>3</v>
      </c>
      <c r="AB8" s="225">
        <f t="shared" si="1"/>
        <v>6</v>
      </c>
      <c r="AC8" s="212">
        <f>'Quadro 1'!X8</f>
        <v>3</v>
      </c>
      <c r="AD8" s="212">
        <f>'Quadro 1'!Y8</f>
        <v>3</v>
      </c>
      <c r="AE8" s="212">
        <f>'Quadro 1'!Z8</f>
        <v>6</v>
      </c>
    </row>
    <row r="9" spans="1:31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>
        <v>1</v>
      </c>
      <c r="L9" s="314"/>
      <c r="M9" s="358">
        <v>3</v>
      </c>
      <c r="N9" s="314"/>
      <c r="O9" s="358">
        <v>2</v>
      </c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6</v>
      </c>
      <c r="AB9" s="225">
        <f t="shared" si="1"/>
        <v>6</v>
      </c>
      <c r="AC9" s="212">
        <f>'Quadro 1'!X9</f>
        <v>0</v>
      </c>
      <c r="AD9" s="212">
        <f>'Quadro 1'!Y9</f>
        <v>6</v>
      </c>
      <c r="AE9" s="212">
        <f>'Quadro 1'!Z9</f>
        <v>6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>
        <v>1</v>
      </c>
      <c r="G10" s="358">
        <v>1</v>
      </c>
      <c r="H10" s="314"/>
      <c r="I10" s="358">
        <v>2</v>
      </c>
      <c r="J10" s="314">
        <v>2</v>
      </c>
      <c r="K10" s="358">
        <v>4</v>
      </c>
      <c r="L10" s="314">
        <v>3</v>
      </c>
      <c r="M10" s="358">
        <v>3</v>
      </c>
      <c r="N10" s="314">
        <v>1</v>
      </c>
      <c r="O10" s="358">
        <v>11</v>
      </c>
      <c r="P10" s="314">
        <v>2</v>
      </c>
      <c r="Q10" s="358">
        <v>9</v>
      </c>
      <c r="R10" s="314">
        <v>1</v>
      </c>
      <c r="S10" s="358">
        <v>2</v>
      </c>
      <c r="T10" s="314"/>
      <c r="U10" s="358">
        <v>1</v>
      </c>
      <c r="V10" s="314"/>
      <c r="W10" s="358"/>
      <c r="X10" s="314"/>
      <c r="Y10" s="358"/>
      <c r="Z10" s="225">
        <f t="shared" si="0"/>
        <v>10</v>
      </c>
      <c r="AA10" s="225">
        <f t="shared" si="0"/>
        <v>33</v>
      </c>
      <c r="AB10" s="225">
        <f t="shared" si="1"/>
        <v>43</v>
      </c>
      <c r="AC10" s="212">
        <f>'Quadro 1'!X10</f>
        <v>10</v>
      </c>
      <c r="AD10" s="212">
        <f>'Quadro 1'!Y10</f>
        <v>33</v>
      </c>
      <c r="AE10" s="212">
        <f>'Quadro 1'!Z10</f>
        <v>43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>
        <v>1</v>
      </c>
      <c r="H11" s="314"/>
      <c r="I11" s="358"/>
      <c r="J11" s="314"/>
      <c r="K11" s="358">
        <v>1</v>
      </c>
      <c r="L11" s="314"/>
      <c r="M11" s="358">
        <v>2</v>
      </c>
      <c r="N11" s="314"/>
      <c r="O11" s="358">
        <v>4</v>
      </c>
      <c r="P11" s="314">
        <v>1</v>
      </c>
      <c r="Q11" s="358">
        <v>3</v>
      </c>
      <c r="R11" s="314">
        <v>2</v>
      </c>
      <c r="S11" s="358"/>
      <c r="T11" s="314">
        <v>1</v>
      </c>
      <c r="U11" s="358">
        <v>1</v>
      </c>
      <c r="V11" s="314"/>
      <c r="W11" s="358">
        <v>2</v>
      </c>
      <c r="X11" s="314"/>
      <c r="Y11" s="358"/>
      <c r="Z11" s="225">
        <f t="shared" si="0"/>
        <v>4</v>
      </c>
      <c r="AA11" s="225">
        <f t="shared" si="0"/>
        <v>14</v>
      </c>
      <c r="AB11" s="225">
        <f t="shared" si="1"/>
        <v>18</v>
      </c>
      <c r="AC11" s="212">
        <f>'Quadro 1'!X11</f>
        <v>4</v>
      </c>
      <c r="AD11" s="212">
        <f>'Quadro 1'!Y11</f>
        <v>14</v>
      </c>
      <c r="AE11" s="212">
        <f>'Quadro 1'!Z11</f>
        <v>18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  <c r="AC12" s="212">
        <f>'Quadro 1'!X12</f>
        <v>0</v>
      </c>
      <c r="AD12" s="212">
        <f>'Quadro 1'!Y12</f>
        <v>0</v>
      </c>
      <c r="AE12" s="212">
        <f>'Quadro 1'!Z12</f>
        <v>0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>
        <v>1</v>
      </c>
      <c r="N14" s="314">
        <v>2</v>
      </c>
      <c r="O14" s="358"/>
      <c r="P14" s="314">
        <v>2</v>
      </c>
      <c r="Q14" s="358">
        <v>1</v>
      </c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5</v>
      </c>
      <c r="AA14" s="225">
        <f t="shared" si="0"/>
        <v>2</v>
      </c>
      <c r="AB14" s="225">
        <f t="shared" si="1"/>
        <v>7</v>
      </c>
      <c r="AC14" s="212">
        <f>'Quadro 1'!X14</f>
        <v>5</v>
      </c>
      <c r="AD14" s="212">
        <f>'Quadro 1'!Y14</f>
        <v>2</v>
      </c>
      <c r="AE14" s="212">
        <f>'Quadro 1'!Z14</f>
        <v>7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>
        <v>1</v>
      </c>
      <c r="K19" s="358"/>
      <c r="L19" s="314"/>
      <c r="M19" s="358"/>
      <c r="N19" s="314"/>
      <c r="O19" s="358">
        <v>1</v>
      </c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1</v>
      </c>
      <c r="AA19" s="225">
        <f t="shared" si="0"/>
        <v>1</v>
      </c>
      <c r="AB19" s="225">
        <f t="shared" si="1"/>
        <v>2</v>
      </c>
      <c r="AC19" s="212">
        <f>'Quadro 1'!X19</f>
        <v>1</v>
      </c>
      <c r="AD19" s="212">
        <f>'Quadro 1'!Y19</f>
        <v>1</v>
      </c>
      <c r="AE19" s="212">
        <f>'Quadro 1'!Z19</f>
        <v>2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2</v>
      </c>
      <c r="H48" s="226">
        <f t="shared" si="3"/>
        <v>0</v>
      </c>
      <c r="I48" s="226">
        <f t="shared" si="3"/>
        <v>2</v>
      </c>
      <c r="J48" s="226">
        <f t="shared" si="3"/>
        <v>4</v>
      </c>
      <c r="K48" s="226">
        <f t="shared" si="3"/>
        <v>6</v>
      </c>
      <c r="L48" s="226">
        <f t="shared" si="3"/>
        <v>5</v>
      </c>
      <c r="M48" s="226">
        <f t="shared" si="3"/>
        <v>9</v>
      </c>
      <c r="N48" s="226">
        <f t="shared" si="3"/>
        <v>5</v>
      </c>
      <c r="O48" s="226">
        <f t="shared" si="3"/>
        <v>22</v>
      </c>
      <c r="P48" s="226">
        <f t="shared" si="3"/>
        <v>5</v>
      </c>
      <c r="Q48" s="226">
        <f t="shared" si="3"/>
        <v>14</v>
      </c>
      <c r="R48" s="226">
        <f t="shared" si="3"/>
        <v>5</v>
      </c>
      <c r="S48" s="226">
        <f t="shared" si="3"/>
        <v>2</v>
      </c>
      <c r="T48" s="226">
        <f t="shared" si="3"/>
        <v>2</v>
      </c>
      <c r="U48" s="226">
        <f t="shared" si="3"/>
        <v>2</v>
      </c>
      <c r="V48" s="226">
        <f t="shared" si="3"/>
        <v>0</v>
      </c>
      <c r="W48" s="226">
        <f t="shared" si="3"/>
        <v>2</v>
      </c>
      <c r="X48" s="226">
        <f t="shared" si="3"/>
        <v>0</v>
      </c>
      <c r="Y48" s="226">
        <f t="shared" si="3"/>
        <v>0</v>
      </c>
      <c r="Z48" s="226">
        <f t="shared" si="3"/>
        <v>27</v>
      </c>
      <c r="AA48" s="226">
        <f t="shared" si="3"/>
        <v>61</v>
      </c>
      <c r="AB48" s="226">
        <f>Z48+AA48</f>
        <v>88</v>
      </c>
    </row>
    <row r="49" spans="1:31" s="53" customFormat="1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Z49" s="70">
        <f>'Quadro 1'!X48</f>
        <v>27</v>
      </c>
      <c r="AA49" s="70">
        <f>'Quadro 1'!Y48</f>
        <v>61</v>
      </c>
      <c r="AB49" s="70">
        <f>'Quadro 1'!Z48</f>
        <v>88</v>
      </c>
    </row>
    <row r="50" spans="1:31" s="53" customFormat="1" ht="21.75" customHeight="1" x14ac:dyDescent="0.15">
      <c r="A50" s="532" t="s">
        <v>78</v>
      </c>
      <c r="B50" s="532" t="s">
        <v>85</v>
      </c>
      <c r="C50" s="532"/>
      <c r="D50" s="532" t="s">
        <v>86</v>
      </c>
      <c r="E50" s="532"/>
      <c r="F50" s="532" t="s">
        <v>87</v>
      </c>
      <c r="G50" s="532"/>
      <c r="H50" s="532" t="s">
        <v>88</v>
      </c>
      <c r="I50" s="532"/>
      <c r="J50" s="532" t="s">
        <v>89</v>
      </c>
      <c r="K50" s="532"/>
      <c r="L50" s="532" t="s">
        <v>90</v>
      </c>
      <c r="M50" s="532"/>
      <c r="N50" s="532" t="s">
        <v>91</v>
      </c>
      <c r="O50" s="532"/>
      <c r="P50" s="532" t="s">
        <v>92</v>
      </c>
      <c r="Q50" s="532"/>
      <c r="R50" s="532" t="s">
        <v>93</v>
      </c>
      <c r="S50" s="532"/>
      <c r="T50" s="532" t="s">
        <v>94</v>
      </c>
      <c r="U50" s="532"/>
      <c r="V50" s="532" t="s">
        <v>95</v>
      </c>
      <c r="W50" s="532"/>
      <c r="X50" s="532" t="s">
        <v>96</v>
      </c>
      <c r="Y50" s="532"/>
      <c r="Z50" s="532" t="s">
        <v>41</v>
      </c>
      <c r="AA50" s="532"/>
      <c r="AB50" s="532" t="s">
        <v>41</v>
      </c>
    </row>
    <row r="51" spans="1:31" s="53" customFormat="1" ht="15" customHeight="1" x14ac:dyDescent="0.15">
      <c r="A51" s="532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2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9" t="s">
        <v>429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4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G28" activePane="bottomRight" state="frozen"/>
      <selection activeCell="J10" sqref="J10"/>
      <selection pane="topRight" activeCell="J10" sqref="J10"/>
      <selection pane="bottomLeft" activeCell="J10" sqref="J10"/>
      <selection pane="bottomRight" activeCell="D14" sqref="D14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4" t="s">
        <v>445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5"/>
      <c r="T1" s="536" t="s">
        <v>83</v>
      </c>
      <c r="U1" s="537"/>
      <c r="V1" s="538"/>
    </row>
    <row r="2" spans="1:25" s="53" customFormat="1" ht="15" customHeight="1" x14ac:dyDescent="0.15">
      <c r="A2" s="532" t="s">
        <v>97</v>
      </c>
      <c r="B2" s="532" t="s">
        <v>98</v>
      </c>
      <c r="C2" s="532"/>
      <c r="D2" s="532" t="s">
        <v>99</v>
      </c>
      <c r="E2" s="532"/>
      <c r="F2" s="532" t="s">
        <v>100</v>
      </c>
      <c r="G2" s="532"/>
      <c r="H2" s="532" t="s">
        <v>101</v>
      </c>
      <c r="I2" s="532"/>
      <c r="J2" s="532" t="s">
        <v>102</v>
      </c>
      <c r="K2" s="532"/>
      <c r="L2" s="532" t="s">
        <v>103</v>
      </c>
      <c r="M2" s="532"/>
      <c r="N2" s="532" t="s">
        <v>104</v>
      </c>
      <c r="O2" s="532"/>
      <c r="P2" s="532" t="s">
        <v>105</v>
      </c>
      <c r="Q2" s="532"/>
      <c r="R2" s="532" t="s">
        <v>106</v>
      </c>
      <c r="S2" s="532"/>
      <c r="T2" s="532" t="s">
        <v>41</v>
      </c>
      <c r="U2" s="532"/>
      <c r="V2" s="532" t="s">
        <v>41</v>
      </c>
    </row>
    <row r="3" spans="1:25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2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415</v>
      </c>
      <c r="B5" s="366">
        <v>1</v>
      </c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4.95" customHeight="1" x14ac:dyDescent="0.2">
      <c r="A6" s="374" t="s">
        <v>416</v>
      </c>
      <c r="B6" s="366">
        <v>3</v>
      </c>
      <c r="C6" s="367">
        <v>2</v>
      </c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3</v>
      </c>
      <c r="U6" s="225">
        <f t="shared" si="0"/>
        <v>2</v>
      </c>
      <c r="V6" s="225">
        <f t="shared" si="1"/>
        <v>5</v>
      </c>
      <c r="W6" s="212">
        <f>'Quadro 1'!X6</f>
        <v>3</v>
      </c>
      <c r="X6" s="212">
        <f>'Quadro 1'!Y6</f>
        <v>2</v>
      </c>
      <c r="Y6" s="212">
        <f>'Quadro 1'!Z6</f>
        <v>5</v>
      </c>
    </row>
    <row r="7" spans="1:25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418</v>
      </c>
      <c r="B8" s="366"/>
      <c r="C8" s="367"/>
      <c r="D8" s="314">
        <v>1</v>
      </c>
      <c r="E8" s="358">
        <v>1</v>
      </c>
      <c r="F8" s="314"/>
      <c r="G8" s="358"/>
      <c r="H8" s="314">
        <v>1</v>
      </c>
      <c r="I8" s="358"/>
      <c r="J8" s="314"/>
      <c r="K8" s="358">
        <v>2</v>
      </c>
      <c r="L8" s="314"/>
      <c r="M8" s="358"/>
      <c r="N8" s="314">
        <v>1</v>
      </c>
      <c r="O8" s="358"/>
      <c r="P8" s="314"/>
      <c r="Q8" s="358"/>
      <c r="R8" s="314"/>
      <c r="S8" s="358"/>
      <c r="T8" s="225">
        <f t="shared" si="0"/>
        <v>3</v>
      </c>
      <c r="U8" s="225">
        <f t="shared" si="0"/>
        <v>3</v>
      </c>
      <c r="V8" s="225">
        <f t="shared" si="1"/>
        <v>6</v>
      </c>
      <c r="W8" s="212">
        <f>'Quadro 1'!X8</f>
        <v>3</v>
      </c>
      <c r="X8" s="212">
        <f>'Quadro 1'!Y8</f>
        <v>3</v>
      </c>
      <c r="Y8" s="212">
        <f>'Quadro 1'!Z8</f>
        <v>6</v>
      </c>
    </row>
    <row r="9" spans="1:25" s="69" customFormat="1" ht="24.95" customHeight="1" x14ac:dyDescent="0.2">
      <c r="A9" s="374" t="s">
        <v>419</v>
      </c>
      <c r="B9" s="366"/>
      <c r="C9" s="367">
        <v>6</v>
      </c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6</v>
      </c>
      <c r="V9" s="225">
        <f t="shared" si="1"/>
        <v>6</v>
      </c>
      <c r="W9" s="212">
        <f>'Quadro 1'!X9</f>
        <v>0</v>
      </c>
      <c r="X9" s="212">
        <f>'Quadro 1'!Y9</f>
        <v>6</v>
      </c>
      <c r="Y9" s="212">
        <f>'Quadro 1'!Z9</f>
        <v>6</v>
      </c>
    </row>
    <row r="10" spans="1:25" s="69" customFormat="1" ht="24.95" customHeight="1" x14ac:dyDescent="0.2">
      <c r="A10" s="374" t="s">
        <v>45</v>
      </c>
      <c r="B10" s="366">
        <v>3</v>
      </c>
      <c r="C10" s="367">
        <v>11</v>
      </c>
      <c r="D10" s="314">
        <v>3</v>
      </c>
      <c r="E10" s="358">
        <v>8</v>
      </c>
      <c r="F10" s="314">
        <v>3</v>
      </c>
      <c r="G10" s="358">
        <v>5</v>
      </c>
      <c r="H10" s="314"/>
      <c r="I10" s="358">
        <v>4</v>
      </c>
      <c r="J10" s="314"/>
      <c r="K10" s="358">
        <v>3</v>
      </c>
      <c r="L10" s="314">
        <v>1</v>
      </c>
      <c r="M10" s="358">
        <v>1</v>
      </c>
      <c r="N10" s="314"/>
      <c r="O10" s="358">
        <v>1</v>
      </c>
      <c r="P10" s="314"/>
      <c r="Q10" s="358"/>
      <c r="R10" s="314"/>
      <c r="S10" s="358"/>
      <c r="T10" s="225">
        <f t="shared" si="0"/>
        <v>10</v>
      </c>
      <c r="U10" s="225">
        <f t="shared" si="0"/>
        <v>33</v>
      </c>
      <c r="V10" s="225">
        <f t="shared" si="1"/>
        <v>43</v>
      </c>
      <c r="W10" s="212">
        <f>'Quadro 1'!X10</f>
        <v>10</v>
      </c>
      <c r="X10" s="212">
        <f>'Quadro 1'!Y10</f>
        <v>33</v>
      </c>
      <c r="Y10" s="212">
        <f>'Quadro 1'!Z10</f>
        <v>43</v>
      </c>
    </row>
    <row r="11" spans="1:25" s="69" customFormat="1" ht="24.95" customHeight="1" x14ac:dyDescent="0.2">
      <c r="A11" s="374" t="s">
        <v>46</v>
      </c>
      <c r="B11" s="366"/>
      <c r="C11" s="367">
        <v>6</v>
      </c>
      <c r="D11" s="314">
        <v>2</v>
      </c>
      <c r="E11" s="358">
        <v>2</v>
      </c>
      <c r="F11" s="314"/>
      <c r="G11" s="358">
        <v>1</v>
      </c>
      <c r="H11" s="314"/>
      <c r="I11" s="358"/>
      <c r="J11" s="314">
        <v>1</v>
      </c>
      <c r="K11" s="358">
        <v>3</v>
      </c>
      <c r="L11" s="314">
        <v>1</v>
      </c>
      <c r="M11" s="358">
        <v>2</v>
      </c>
      <c r="N11" s="314"/>
      <c r="O11" s="358"/>
      <c r="P11" s="314"/>
      <c r="Q11" s="358"/>
      <c r="R11" s="314"/>
      <c r="S11" s="358"/>
      <c r="T11" s="225">
        <f t="shared" si="0"/>
        <v>4</v>
      </c>
      <c r="U11" s="225">
        <f t="shared" si="0"/>
        <v>14</v>
      </c>
      <c r="V11" s="225">
        <f t="shared" si="1"/>
        <v>18</v>
      </c>
      <c r="W11" s="212">
        <f>'Quadro 1'!X11</f>
        <v>4</v>
      </c>
      <c r="X11" s="212">
        <f>'Quadro 1'!Y11</f>
        <v>14</v>
      </c>
      <c r="Y11" s="212">
        <f>'Quadro 1'!Z11</f>
        <v>18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225">
        <f t="shared" si="0"/>
        <v>0</v>
      </c>
      <c r="U12" s="225">
        <f t="shared" si="0"/>
        <v>0</v>
      </c>
      <c r="V12" s="225">
        <f t="shared" si="1"/>
        <v>0</v>
      </c>
      <c r="W12" s="212">
        <f>'Quadro 1'!X12</f>
        <v>0</v>
      </c>
      <c r="X12" s="212">
        <f>'Quadro 1'!Y12</f>
        <v>0</v>
      </c>
      <c r="Y12" s="212">
        <f>'Quadro 1'!Z12</f>
        <v>0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>
        <v>1</v>
      </c>
      <c r="C14" s="367"/>
      <c r="D14" s="314">
        <v>1</v>
      </c>
      <c r="E14" s="358"/>
      <c r="F14" s="314"/>
      <c r="G14" s="358"/>
      <c r="H14" s="314"/>
      <c r="I14" s="358">
        <v>1</v>
      </c>
      <c r="J14" s="314">
        <v>2</v>
      </c>
      <c r="K14" s="358"/>
      <c r="L14" s="314">
        <v>1</v>
      </c>
      <c r="M14" s="358"/>
      <c r="N14" s="314"/>
      <c r="O14" s="358">
        <v>1</v>
      </c>
      <c r="P14" s="314"/>
      <c r="Q14" s="358"/>
      <c r="R14" s="314"/>
      <c r="S14" s="358"/>
      <c r="T14" s="225">
        <f t="shared" si="0"/>
        <v>5</v>
      </c>
      <c r="U14" s="225">
        <f t="shared" si="0"/>
        <v>2</v>
      </c>
      <c r="V14" s="225">
        <f t="shared" si="1"/>
        <v>7</v>
      </c>
      <c r="W14" s="212">
        <f>'Quadro 1'!X14</f>
        <v>5</v>
      </c>
      <c r="X14" s="212">
        <f>'Quadro 1'!Y14</f>
        <v>2</v>
      </c>
      <c r="Y14" s="212">
        <f>'Quadro 1'!Z14</f>
        <v>7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>
        <v>1</v>
      </c>
      <c r="C19" s="367">
        <v>1</v>
      </c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1</v>
      </c>
      <c r="U19" s="225">
        <f t="shared" si="0"/>
        <v>1</v>
      </c>
      <c r="V19" s="225">
        <f t="shared" si="1"/>
        <v>2</v>
      </c>
      <c r="W19" s="212">
        <f>'Quadro 1'!X19</f>
        <v>1</v>
      </c>
      <c r="X19" s="212">
        <f>'Quadro 1'!Y19</f>
        <v>1</v>
      </c>
      <c r="Y19" s="212">
        <f>'Quadro 1'!Z19</f>
        <v>2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9</v>
      </c>
      <c r="C48" s="226">
        <f t="shared" si="2"/>
        <v>26</v>
      </c>
      <c r="D48" s="226">
        <f t="shared" si="2"/>
        <v>7</v>
      </c>
      <c r="E48" s="226">
        <f t="shared" si="2"/>
        <v>11</v>
      </c>
      <c r="F48" s="226">
        <f t="shared" si="2"/>
        <v>3</v>
      </c>
      <c r="G48" s="226">
        <f t="shared" si="2"/>
        <v>6</v>
      </c>
      <c r="H48" s="226">
        <f t="shared" si="2"/>
        <v>1</v>
      </c>
      <c r="I48" s="226">
        <f t="shared" si="2"/>
        <v>5</v>
      </c>
      <c r="J48" s="226">
        <f t="shared" si="2"/>
        <v>3</v>
      </c>
      <c r="K48" s="226">
        <f t="shared" si="2"/>
        <v>8</v>
      </c>
      <c r="L48" s="226">
        <f t="shared" si="2"/>
        <v>3</v>
      </c>
      <c r="M48" s="226">
        <f t="shared" si="2"/>
        <v>3</v>
      </c>
      <c r="N48" s="226">
        <f t="shared" si="2"/>
        <v>1</v>
      </c>
      <c r="O48" s="226">
        <f t="shared" si="2"/>
        <v>2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>SUM(T4:T47)</f>
        <v>27</v>
      </c>
      <c r="U48" s="226">
        <f>SUM(U4:U47)</f>
        <v>61</v>
      </c>
      <c r="V48" s="226">
        <f>T48+U48</f>
        <v>88</v>
      </c>
    </row>
    <row r="49" spans="1:26" s="53" customFormat="1" ht="9.9499999999999993" customHeight="1" x14ac:dyDescent="0.15">
      <c r="T49" s="71">
        <f>'Quadro 1'!X48</f>
        <v>27</v>
      </c>
      <c r="U49" s="71">
        <f>'Quadro 1'!Y48</f>
        <v>61</v>
      </c>
      <c r="V49" s="71">
        <f>'Quadro 1'!Z48</f>
        <v>88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9" t="s">
        <v>429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F43" activePane="bottomRight" state="frozen"/>
      <selection activeCell="J10" sqref="J10"/>
      <selection pane="topRight" activeCell="J10" sqref="J10"/>
      <selection pane="bottomLeft" activeCell="J10" sqref="J10"/>
      <selection pane="bottomRight" activeCell="R11" sqref="R11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4" t="s">
        <v>446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5"/>
      <c r="V1" s="536" t="s">
        <v>83</v>
      </c>
      <c r="W1" s="537"/>
      <c r="X1" s="538"/>
    </row>
    <row r="2" spans="1:27" s="72" customFormat="1" ht="24.95" customHeight="1" x14ac:dyDescent="0.15">
      <c r="A2" s="532" t="s">
        <v>107</v>
      </c>
      <c r="B2" s="532" t="s">
        <v>108</v>
      </c>
      <c r="C2" s="532"/>
      <c r="D2" s="532" t="s">
        <v>109</v>
      </c>
      <c r="E2" s="532"/>
      <c r="F2" s="532" t="s">
        <v>110</v>
      </c>
      <c r="G2" s="532"/>
      <c r="H2" s="532" t="s">
        <v>111</v>
      </c>
      <c r="I2" s="532"/>
      <c r="J2" s="532" t="s">
        <v>112</v>
      </c>
      <c r="K2" s="532"/>
      <c r="L2" s="532" t="s">
        <v>113</v>
      </c>
      <c r="M2" s="532"/>
      <c r="N2" s="532" t="s">
        <v>114</v>
      </c>
      <c r="O2" s="532"/>
      <c r="P2" s="532" t="s">
        <v>115</v>
      </c>
      <c r="Q2" s="532"/>
      <c r="R2" s="532" t="s">
        <v>116</v>
      </c>
      <c r="S2" s="532"/>
      <c r="T2" s="532" t="s">
        <v>117</v>
      </c>
      <c r="U2" s="532"/>
      <c r="V2" s="532" t="s">
        <v>41</v>
      </c>
      <c r="W2" s="532"/>
      <c r="X2" s="532" t="s">
        <v>77</v>
      </c>
    </row>
    <row r="3" spans="1:27" s="72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2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>
        <v>1</v>
      </c>
      <c r="U5" s="358"/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4.9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>
        <v>1</v>
      </c>
      <c r="Q6" s="358"/>
      <c r="R6" s="314"/>
      <c r="S6" s="358">
        <v>2</v>
      </c>
      <c r="T6" s="314">
        <v>2</v>
      </c>
      <c r="U6" s="358"/>
      <c r="V6" s="225">
        <f t="shared" si="0"/>
        <v>3</v>
      </c>
      <c r="W6" s="225">
        <f t="shared" si="0"/>
        <v>2</v>
      </c>
      <c r="X6" s="225">
        <f t="shared" si="1"/>
        <v>5</v>
      </c>
      <c r="Y6" s="73">
        <f>'Quadro 1'!X6</f>
        <v>3</v>
      </c>
      <c r="Z6" s="73">
        <f>'Quadro 1'!Y6</f>
        <v>2</v>
      </c>
      <c r="AA6" s="73">
        <f>'Quadro 1'!Z6</f>
        <v>5</v>
      </c>
    </row>
    <row r="7" spans="1:27" s="74" customFormat="1" ht="24.9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</v>
      </c>
      <c r="Q8" s="358">
        <v>1</v>
      </c>
      <c r="R8" s="314">
        <v>1</v>
      </c>
      <c r="S8" s="358">
        <v>2</v>
      </c>
      <c r="T8" s="314"/>
      <c r="U8" s="358"/>
      <c r="V8" s="225">
        <f t="shared" si="0"/>
        <v>3</v>
      </c>
      <c r="W8" s="225">
        <f t="shared" si="0"/>
        <v>3</v>
      </c>
      <c r="X8" s="225">
        <f t="shared" si="1"/>
        <v>6</v>
      </c>
      <c r="Y8" s="73">
        <f>'Quadro 1'!X8</f>
        <v>3</v>
      </c>
      <c r="Z8" s="73">
        <f>'Quadro 1'!Y8</f>
        <v>3</v>
      </c>
      <c r="AA8" s="73">
        <f>'Quadro 1'!Z8</f>
        <v>6</v>
      </c>
    </row>
    <row r="9" spans="1:27" s="74" customFormat="1" ht="24.9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>
        <v>3</v>
      </c>
      <c r="R9" s="314"/>
      <c r="S9" s="358">
        <v>3</v>
      </c>
      <c r="T9" s="314"/>
      <c r="U9" s="358"/>
      <c r="V9" s="225">
        <f t="shared" si="0"/>
        <v>0</v>
      </c>
      <c r="W9" s="225">
        <f t="shared" si="0"/>
        <v>6</v>
      </c>
      <c r="X9" s="225">
        <f t="shared" si="1"/>
        <v>6</v>
      </c>
      <c r="Y9" s="73">
        <f>'Quadro 1'!X9</f>
        <v>0</v>
      </c>
      <c r="Z9" s="73">
        <f>'Quadro 1'!Y9</f>
        <v>6</v>
      </c>
      <c r="AA9" s="73">
        <f>'Quadro 1'!Z9</f>
        <v>6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7</v>
      </c>
      <c r="Q10" s="358">
        <v>18</v>
      </c>
      <c r="R10" s="314">
        <v>3</v>
      </c>
      <c r="S10" s="358">
        <v>15</v>
      </c>
      <c r="T10" s="314"/>
      <c r="U10" s="358"/>
      <c r="V10" s="225">
        <f t="shared" si="0"/>
        <v>10</v>
      </c>
      <c r="W10" s="225">
        <f t="shared" si="0"/>
        <v>33</v>
      </c>
      <c r="X10" s="225">
        <f t="shared" si="1"/>
        <v>43</v>
      </c>
      <c r="Y10" s="73">
        <f>'Quadro 1'!X10</f>
        <v>10</v>
      </c>
      <c r="Z10" s="73">
        <f>'Quadro 1'!Y10</f>
        <v>33</v>
      </c>
      <c r="AA10" s="73">
        <f>'Quadro 1'!Z10</f>
        <v>43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2</v>
      </c>
      <c r="K11" s="358">
        <v>1</v>
      </c>
      <c r="L11" s="314">
        <v>2</v>
      </c>
      <c r="M11" s="358">
        <v>8</v>
      </c>
      <c r="N11" s="314"/>
      <c r="O11" s="358"/>
      <c r="P11" s="314"/>
      <c r="Q11" s="358">
        <v>5</v>
      </c>
      <c r="R11" s="314"/>
      <c r="S11" s="358"/>
      <c r="T11" s="314"/>
      <c r="U11" s="358"/>
      <c r="V11" s="225">
        <f t="shared" si="0"/>
        <v>4</v>
      </c>
      <c r="W11" s="225">
        <f t="shared" si="0"/>
        <v>14</v>
      </c>
      <c r="X11" s="225">
        <f t="shared" si="1"/>
        <v>18</v>
      </c>
      <c r="Y11" s="73">
        <f>'Quadro 1'!X11</f>
        <v>4</v>
      </c>
      <c r="Z11" s="73">
        <f>'Quadro 1'!Y11</f>
        <v>14</v>
      </c>
      <c r="AA11" s="73">
        <f>'Quadro 1'!Z11</f>
        <v>18</v>
      </c>
    </row>
    <row r="12" spans="1:27" s="74" customFormat="1" ht="24.95" customHeight="1" x14ac:dyDescent="0.15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0</v>
      </c>
      <c r="W12" s="225">
        <f t="shared" si="0"/>
        <v>0</v>
      </c>
      <c r="X12" s="225">
        <f t="shared" si="1"/>
        <v>0</v>
      </c>
      <c r="Y12" s="73">
        <f>'Quadro 1'!X12</f>
        <v>0</v>
      </c>
      <c r="Z12" s="73">
        <f>'Quadro 1'!Y12</f>
        <v>0</v>
      </c>
      <c r="AA12" s="73">
        <f>'Quadro 1'!Z12</f>
        <v>0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>
        <v>1</v>
      </c>
      <c r="N14" s="314"/>
      <c r="O14" s="358"/>
      <c r="P14" s="314">
        <v>3</v>
      </c>
      <c r="Q14" s="358">
        <v>1</v>
      </c>
      <c r="R14" s="314">
        <v>1</v>
      </c>
      <c r="S14" s="358"/>
      <c r="T14" s="314"/>
      <c r="U14" s="358"/>
      <c r="V14" s="225">
        <f t="shared" si="0"/>
        <v>5</v>
      </c>
      <c r="W14" s="225">
        <f t="shared" si="0"/>
        <v>2</v>
      </c>
      <c r="X14" s="225">
        <f t="shared" si="1"/>
        <v>7</v>
      </c>
      <c r="Y14" s="73">
        <f>'Quadro 1'!X14</f>
        <v>5</v>
      </c>
      <c r="Z14" s="73">
        <f>'Quadro 1'!Y14</f>
        <v>2</v>
      </c>
      <c r="AA14" s="73">
        <f>'Quadro 1'!Z14</f>
        <v>7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>
        <v>1</v>
      </c>
      <c r="U19" s="358">
        <v>1</v>
      </c>
      <c r="V19" s="225">
        <f t="shared" si="0"/>
        <v>1</v>
      </c>
      <c r="W19" s="225">
        <f t="shared" si="0"/>
        <v>1</v>
      </c>
      <c r="X19" s="225">
        <f t="shared" si="1"/>
        <v>2</v>
      </c>
      <c r="Y19" s="73">
        <f>'Quadro 1'!X19</f>
        <v>1</v>
      </c>
      <c r="Z19" s="73">
        <f>'Quadro 1'!Y19</f>
        <v>1</v>
      </c>
      <c r="AA19" s="73">
        <f>'Quadro 1'!Z19</f>
        <v>2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2</v>
      </c>
      <c r="K48" s="226">
        <f t="shared" si="2"/>
        <v>1</v>
      </c>
      <c r="L48" s="226">
        <f t="shared" si="2"/>
        <v>3</v>
      </c>
      <c r="M48" s="226">
        <f t="shared" si="2"/>
        <v>9</v>
      </c>
      <c r="N48" s="226">
        <f t="shared" si="2"/>
        <v>0</v>
      </c>
      <c r="O48" s="226">
        <f t="shared" si="2"/>
        <v>0</v>
      </c>
      <c r="P48" s="226">
        <f t="shared" si="2"/>
        <v>13</v>
      </c>
      <c r="Q48" s="226">
        <f t="shared" si="2"/>
        <v>28</v>
      </c>
      <c r="R48" s="226">
        <f t="shared" si="2"/>
        <v>5</v>
      </c>
      <c r="S48" s="226">
        <f t="shared" si="2"/>
        <v>22</v>
      </c>
      <c r="T48" s="226">
        <f t="shared" si="2"/>
        <v>4</v>
      </c>
      <c r="U48" s="226">
        <f t="shared" si="2"/>
        <v>1</v>
      </c>
      <c r="V48" s="226">
        <f t="shared" si="2"/>
        <v>27</v>
      </c>
      <c r="W48" s="226">
        <f t="shared" si="2"/>
        <v>61</v>
      </c>
      <c r="X48" s="226">
        <f>V48+W48</f>
        <v>88</v>
      </c>
    </row>
    <row r="49" spans="1:27" s="53" customFormat="1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75"/>
      <c r="V49" s="70">
        <f>'Quadro 1'!X48</f>
        <v>27</v>
      </c>
      <c r="W49" s="70">
        <f>'Quadro 1'!Y48</f>
        <v>61</v>
      </c>
      <c r="X49" s="70">
        <f>'Quadro 1'!Z48</f>
        <v>88</v>
      </c>
    </row>
    <row r="50" spans="1:27" s="72" customFormat="1" ht="24.95" customHeight="1" x14ac:dyDescent="0.15">
      <c r="A50" s="532" t="s">
        <v>107</v>
      </c>
      <c r="B50" s="532" t="s">
        <v>108</v>
      </c>
      <c r="C50" s="532"/>
      <c r="D50" s="532" t="s">
        <v>109</v>
      </c>
      <c r="E50" s="532"/>
      <c r="F50" s="532" t="s">
        <v>110</v>
      </c>
      <c r="G50" s="532"/>
      <c r="H50" s="532" t="s">
        <v>111</v>
      </c>
      <c r="I50" s="532"/>
      <c r="J50" s="532" t="s">
        <v>112</v>
      </c>
      <c r="K50" s="532"/>
      <c r="L50" s="532" t="s">
        <v>113</v>
      </c>
      <c r="M50" s="532"/>
      <c r="N50" s="532" t="s">
        <v>114</v>
      </c>
      <c r="O50" s="532"/>
      <c r="P50" s="532" t="s">
        <v>115</v>
      </c>
      <c r="Q50" s="532"/>
      <c r="R50" s="532" t="s">
        <v>116</v>
      </c>
      <c r="S50" s="532"/>
      <c r="T50" s="532" t="s">
        <v>117</v>
      </c>
      <c r="U50" s="532"/>
      <c r="V50" s="532" t="s">
        <v>41</v>
      </c>
      <c r="W50" s="532"/>
      <c r="X50" s="532" t="s">
        <v>77</v>
      </c>
    </row>
    <row r="51" spans="1:27" s="72" customFormat="1" ht="15" customHeight="1" x14ac:dyDescent="0.15">
      <c r="A51" s="532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2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9" t="s">
        <v>429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10" sqref="D10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9" t="s">
        <v>447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s="77" customFormat="1" ht="15" customHeight="1" x14ac:dyDescent="0.15">
      <c r="A2" s="540" t="s">
        <v>118</v>
      </c>
      <c r="B2" s="540" t="s">
        <v>119</v>
      </c>
      <c r="C2" s="540"/>
      <c r="D2" s="540" t="s">
        <v>120</v>
      </c>
      <c r="E2" s="540"/>
      <c r="F2" s="540" t="s">
        <v>121</v>
      </c>
      <c r="G2" s="540"/>
      <c r="H2" s="540" t="s">
        <v>41</v>
      </c>
      <c r="I2" s="540"/>
      <c r="J2" s="540" t="s">
        <v>77</v>
      </c>
    </row>
    <row r="3" spans="1:10" s="77" customFormat="1" ht="15" customHeight="1" x14ac:dyDescent="0.15">
      <c r="A3" s="54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0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>
        <v>2</v>
      </c>
      <c r="E10" s="358"/>
      <c r="F10" s="314"/>
      <c r="G10" s="358"/>
      <c r="H10" s="279">
        <f t="shared" si="0"/>
        <v>2</v>
      </c>
      <c r="I10" s="279">
        <f t="shared" si="0"/>
        <v>0</v>
      </c>
      <c r="J10" s="279">
        <f t="shared" si="1"/>
        <v>2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2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0</v>
      </c>
      <c r="J48" s="281">
        <f>H48+I48</f>
        <v>2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2" t="s">
        <v>122</v>
      </c>
      <c r="B50" s="540" t="s">
        <v>119</v>
      </c>
      <c r="C50" s="540"/>
      <c r="D50" s="540" t="s">
        <v>120</v>
      </c>
      <c r="E50" s="540"/>
      <c r="F50" s="540" t="s">
        <v>121</v>
      </c>
      <c r="G50" s="540"/>
      <c r="H50" s="540" t="s">
        <v>41</v>
      </c>
      <c r="I50" s="540"/>
      <c r="J50" s="540" t="s">
        <v>77</v>
      </c>
    </row>
    <row r="51" spans="1:26" s="77" customFormat="1" ht="15" customHeight="1" x14ac:dyDescent="0.15">
      <c r="A51" s="532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0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9" t="s">
        <v>429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U13" sqref="U13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1" t="s">
        <v>448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</row>
    <row r="2" spans="1:28" s="53" customFormat="1" ht="21.75" customHeight="1" x14ac:dyDescent="0.15">
      <c r="A2" s="532" t="s">
        <v>125</v>
      </c>
      <c r="B2" s="532" t="s">
        <v>126</v>
      </c>
      <c r="C2" s="532"/>
      <c r="D2" s="532" t="s">
        <v>127</v>
      </c>
      <c r="E2" s="532"/>
      <c r="F2" s="532" t="s">
        <v>128</v>
      </c>
      <c r="G2" s="532"/>
      <c r="H2" s="532" t="s">
        <v>129</v>
      </c>
      <c r="I2" s="532"/>
      <c r="J2" s="532" t="s">
        <v>130</v>
      </c>
      <c r="K2" s="532"/>
      <c r="L2" s="532" t="s">
        <v>131</v>
      </c>
      <c r="M2" s="532"/>
      <c r="N2" s="532" t="s">
        <v>132</v>
      </c>
      <c r="O2" s="532"/>
      <c r="P2" s="532" t="s">
        <v>133</v>
      </c>
      <c r="Q2" s="532"/>
      <c r="R2" s="532" t="s">
        <v>134</v>
      </c>
      <c r="S2" s="532"/>
      <c r="T2" s="532" t="s">
        <v>135</v>
      </c>
      <c r="U2" s="532"/>
      <c r="V2" s="532" t="s">
        <v>136</v>
      </c>
      <c r="W2" s="532"/>
      <c r="X2" s="532" t="s">
        <v>96</v>
      </c>
      <c r="Y2" s="532"/>
      <c r="Z2" s="532" t="s">
        <v>41</v>
      </c>
      <c r="AA2" s="532"/>
      <c r="AB2" s="532" t="s">
        <v>77</v>
      </c>
    </row>
    <row r="3" spans="1:28" s="53" customFormat="1" ht="15" customHeight="1" x14ac:dyDescent="0.15">
      <c r="A3" s="532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2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>
        <v>1</v>
      </c>
      <c r="K10" s="358"/>
      <c r="L10" s="314"/>
      <c r="M10" s="358"/>
      <c r="N10" s="314"/>
      <c r="O10" s="358"/>
      <c r="P10" s="314">
        <v>1</v>
      </c>
      <c r="Q10" s="358">
        <v>1</v>
      </c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2</v>
      </c>
      <c r="AA10" s="225">
        <f t="shared" si="0"/>
        <v>1</v>
      </c>
      <c r="AB10" s="225">
        <f t="shared" si="1"/>
        <v>3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>
        <v>1</v>
      </c>
      <c r="V11" s="314"/>
      <c r="W11" s="358"/>
      <c r="X11" s="314"/>
      <c r="Y11" s="358"/>
      <c r="Z11" s="225">
        <f t="shared" si="0"/>
        <v>0</v>
      </c>
      <c r="AA11" s="225">
        <f t="shared" si="0"/>
        <v>1</v>
      </c>
      <c r="AB11" s="225">
        <f t="shared" si="1"/>
        <v>1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1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1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2</v>
      </c>
      <c r="AA48" s="226">
        <f t="shared" si="2"/>
        <v>2</v>
      </c>
      <c r="AB48" s="226">
        <f>Z48+AA48</f>
        <v>4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2" t="s">
        <v>78</v>
      </c>
      <c r="B50" s="532" t="s">
        <v>139</v>
      </c>
      <c r="C50" s="532"/>
      <c r="D50" s="532" t="s">
        <v>127</v>
      </c>
      <c r="E50" s="532"/>
      <c r="F50" s="532" t="s">
        <v>128</v>
      </c>
      <c r="G50" s="532"/>
      <c r="H50" s="532" t="s">
        <v>129</v>
      </c>
      <c r="I50" s="532"/>
      <c r="J50" s="532" t="s">
        <v>130</v>
      </c>
      <c r="K50" s="532"/>
      <c r="L50" s="532" t="s">
        <v>131</v>
      </c>
      <c r="M50" s="532"/>
      <c r="N50" s="532" t="s">
        <v>132</v>
      </c>
      <c r="O50" s="532"/>
      <c r="P50" s="532" t="s">
        <v>133</v>
      </c>
      <c r="Q50" s="532"/>
      <c r="R50" s="532" t="s">
        <v>134</v>
      </c>
      <c r="S50" s="532"/>
      <c r="T50" s="532" t="s">
        <v>135</v>
      </c>
      <c r="U50" s="532"/>
      <c r="V50" s="532" t="s">
        <v>136</v>
      </c>
      <c r="W50" s="532"/>
      <c r="X50" s="532" t="s">
        <v>96</v>
      </c>
      <c r="Y50" s="532"/>
      <c r="Z50" s="532" t="s">
        <v>41</v>
      </c>
      <c r="AA50" s="532"/>
      <c r="AB50" s="532" t="s">
        <v>77</v>
      </c>
    </row>
    <row r="51" spans="1:28" s="53" customFormat="1" ht="15" customHeight="1" x14ac:dyDescent="0.15">
      <c r="A51" s="532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2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9" t="s">
        <v>429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Elsa Cristina da Silva Ramalho</cp:lastModifiedBy>
  <cp:lastPrinted>2013-01-29T11:41:20Z</cp:lastPrinted>
  <dcterms:created xsi:type="dcterms:W3CDTF">2012-02-27T12:23:18Z</dcterms:created>
  <dcterms:modified xsi:type="dcterms:W3CDTF">2021-03-19T11:06:52Z</dcterms:modified>
</cp:coreProperties>
</file>