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30" windowHeight="10230" activeTab="0"/>
  </bookViews>
  <sheets>
    <sheet name="Identificação" sheetId="1" r:id="rId1"/>
    <sheet name="Científica" sheetId="2" r:id="rId2"/>
    <sheet name="Pedagógica" sheetId="3" r:id="rId3"/>
    <sheet name=" Outras atividades" sheetId="4" r:id="rId4"/>
    <sheet name="Pontuação final" sheetId="5" r:id="rId5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<sst xmlns="http://schemas.openxmlformats.org/spreadsheetml/2006/main" count="174" uniqueCount="134">
  <si>
    <t>Itens</t>
  </si>
  <si>
    <t>Título de Especialista</t>
  </si>
  <si>
    <t>Ano</t>
  </si>
  <si>
    <t>Pontuação a considerar</t>
  </si>
  <si>
    <t>Componente Técnico-Científica</t>
  </si>
  <si>
    <t>Componente Pedagógica</t>
  </si>
  <si>
    <t>Componente Organizacional</t>
  </si>
  <si>
    <t>Pontuação do candidato</t>
  </si>
  <si>
    <t>obs</t>
  </si>
  <si>
    <t>Nome do candidato:</t>
  </si>
  <si>
    <t>Data de Nascimento (aa/mm/dd):</t>
  </si>
  <si>
    <t>Estado Civil:</t>
  </si>
  <si>
    <t>Bilhete de Identidade/Cartão de Cidadão Nº:</t>
  </si>
  <si>
    <t>Morada Completa:</t>
  </si>
  <si>
    <t>Cidade:</t>
  </si>
  <si>
    <t>Código Postal:</t>
  </si>
  <si>
    <t>Telefone/Telemóvel:</t>
  </si>
  <si>
    <t>e-mail:</t>
  </si>
  <si>
    <t>Habilitações Académicas</t>
  </si>
  <si>
    <t>Área Disciplinar</t>
  </si>
  <si>
    <t>Especialidade</t>
  </si>
  <si>
    <t>Instituição</t>
  </si>
  <si>
    <t>Doutoramento:</t>
  </si>
  <si>
    <t>Mestrado:</t>
  </si>
  <si>
    <t>Licenciatura:</t>
  </si>
  <si>
    <t>Situação profissional atual:</t>
  </si>
  <si>
    <t xml:space="preserve">Categoria </t>
  </si>
  <si>
    <t xml:space="preserve">Instituição </t>
  </si>
  <si>
    <t>FORMULÁRIO DE CANDIDATURA AO CONCURSO DE RECRUTAMENTO DE UM PROFESSOR ADJUNTO DE DIETÉTICA E NUTRIÇÃO</t>
  </si>
  <si>
    <t>Máx. 5 pontos</t>
  </si>
  <si>
    <t>10 pontos</t>
  </si>
  <si>
    <t>8 pontos</t>
  </si>
  <si>
    <t>2.1.3 Formação complementar em instituições de ensino superior na área disciplinar do concurso ou na área afim</t>
  </si>
  <si>
    <t>2.1.3.1 Pós-graduação/Curso com mínimo de 60 ECTS ou 300 horas</t>
  </si>
  <si>
    <t>3 pontos/cada</t>
  </si>
  <si>
    <t>2.1.3.2 Pós-graduação/Curso com mínimo de 30 ECTS ou 150 horas</t>
  </si>
  <si>
    <t xml:space="preserve"> 1,5 pontos/cada</t>
  </si>
  <si>
    <t>2.1.3.3 Outros (seminários, cursos breves, etc.)</t>
  </si>
  <si>
    <t>0,5 pontos/cada</t>
  </si>
  <si>
    <t>2.1.4.1 Pós-graduação/Curso com mínimo de 60 ECTS ou 300 horas</t>
  </si>
  <si>
    <t>1,5 pontos/cada</t>
  </si>
  <si>
    <t>2.1.4.2 Pós-graduação/Curso com mínimo de 30 ECTS ou 150 horas</t>
  </si>
  <si>
    <t>0,75 pontos/cada</t>
  </si>
  <si>
    <t>2.1.4.3 Outros (seminários, cursos breves, etc.)</t>
  </si>
  <si>
    <t>0,25 pontos/cada</t>
  </si>
  <si>
    <t>2.1.4 Formação complementar em instituições de ensino superior em áreas diversas</t>
  </si>
  <si>
    <t xml:space="preserve"> Máx. 2,5 pontos</t>
  </si>
  <si>
    <t>2.1.5 Publicações nacionais e internacionais</t>
  </si>
  <si>
    <t>Máx. 2 pontos</t>
  </si>
  <si>
    <t>2.1.5.1 Publicações indexadas com referee (artigo integral)</t>
  </si>
  <si>
    <t>2.1.5.2 Resumos indexados com referee</t>
  </si>
  <si>
    <t>0,3 pontos/cada</t>
  </si>
  <si>
    <t>2.1.5.3 Publicações internacionais sem referee (artigo integral)</t>
  </si>
  <si>
    <t>2.1.5.4 Publicações nacionais sem referee (artigo integral)</t>
  </si>
  <si>
    <t>0,2 pontos/cada</t>
  </si>
  <si>
    <t>2.1.5.5 Resumos sem referee</t>
  </si>
  <si>
    <t>0,1 pontos/cada</t>
  </si>
  <si>
    <t xml:space="preserve"> Máx. 3 pontos</t>
  </si>
  <si>
    <t>2.1.6 Integração em Projectos de Investigação (excluídos os decorrentes de orientação)</t>
  </si>
  <si>
    <t>2.1.6.1 Integração em equipas de investigação com acreditação FCT ou similar</t>
  </si>
  <si>
    <t xml:space="preserve"> 1 pontos/cada</t>
  </si>
  <si>
    <t>2.1.6.2 Integração em equipas de investigação sem acreditação FCT ou similar</t>
  </si>
  <si>
    <t xml:space="preserve"> 0,5 pontos/cada</t>
  </si>
  <si>
    <t>Máx. 1 ponto</t>
  </si>
  <si>
    <t xml:space="preserve">2.1.7 Mobilidade Docentes </t>
  </si>
  <si>
    <t>2.1.7.1. Mobilidade Erasmus ou similar</t>
  </si>
  <si>
    <t>2.1.8. Comunicações orais em eventos na área disciplinar do concurso ou na área afim</t>
  </si>
  <si>
    <t>2.1.9. Apresentação em forma de pósteres em eventos na área disciplinar do concurso ou na área afim</t>
  </si>
  <si>
    <t>Máx. 0,5 pontos</t>
  </si>
  <si>
    <t>2.1.8.1 Em eventos internacionais</t>
  </si>
  <si>
    <t xml:space="preserve"> 0,2 pontos/cada</t>
  </si>
  <si>
    <t>2.1.8.2 Em eventos nacionais</t>
  </si>
  <si>
    <t>2.1.9.1 Em eventos internacionais</t>
  </si>
  <si>
    <t xml:space="preserve"> 0,1 pontos/cada</t>
  </si>
  <si>
    <t>0,5 pontos/aluno</t>
  </si>
  <si>
    <t>Máx. 10 pontos</t>
  </si>
  <si>
    <t>2 pontos/ano</t>
  </si>
  <si>
    <t>Máx. de 4 pontos</t>
  </si>
  <si>
    <t>2.1.9.2 Em eventos nacionais</t>
  </si>
  <si>
    <t>0,05 pontos/cada</t>
  </si>
  <si>
    <t>Máx 1 ponto</t>
  </si>
  <si>
    <t>2.1.10 Moderador ou membro de comissão científica de palestras, seminários, encontros ou congressos</t>
  </si>
  <si>
    <t>2.1.10.1 Em eventos internacionais</t>
  </si>
  <si>
    <t>2.1.10.2 Em eventos nacionais</t>
  </si>
  <si>
    <t>2.1.11 Organização de conferências, seminários, programas de formação na área disciplinar do concurso ou na área afim</t>
  </si>
  <si>
    <t>2.1.11.1 Em eventos internacionais</t>
  </si>
  <si>
    <t>2.1.11.2 Em eventos nacionais</t>
  </si>
  <si>
    <t>2.1.12 Tempo de actividade profissional como Dietista/Nutricionista igual ou superior a dez anos</t>
  </si>
  <si>
    <t>5 pontos</t>
  </si>
  <si>
    <t>7,5 pontos</t>
  </si>
  <si>
    <t>acresce 1 ponto/ano</t>
  </si>
  <si>
    <r>
      <t xml:space="preserve">Nº </t>
    </r>
    <r>
      <rPr>
        <b/>
        <sz val="11"/>
        <rFont val="Calibri"/>
        <family val="2"/>
      </rPr>
      <t>(</t>
    </r>
    <r>
      <rPr>
        <b/>
        <sz val="11"/>
        <rFont val="Calibri"/>
        <family val="2"/>
        <scheme val="minor"/>
      </rPr>
      <t>ou fracção</t>
    </r>
    <r>
      <rPr>
        <b/>
        <sz val="11"/>
        <rFont val="Calibri"/>
        <family val="2"/>
      </rPr>
      <t xml:space="preserve">) de elementos a pontuar </t>
    </r>
  </si>
  <si>
    <t>2.1 - COMPONENTE TÉCNICO-CIENTÍFICA E PROFISSIONAL (Ponderação 40%)</t>
  </si>
  <si>
    <t xml:space="preserve">      1.    IDENTIFICAÇÃO</t>
  </si>
  <si>
    <t>2.2 - COMPONENTE PEDAGÓGICA (Ponderação 40%)</t>
  </si>
  <si>
    <t>0,5 pontos/semestre</t>
  </si>
  <si>
    <t>2.2.2. Número de unidades curriculares lecionadas na área disciplinar do concurso ou na área afim (não titular)</t>
  </si>
  <si>
    <t>2.2.1. Número de semestres de experiência letiva na área disciplinar do concurso ou na área afim</t>
  </si>
  <si>
    <t>2.2.3. Titular por unidades curriculares na área disciplinar do concurso ou na área afim</t>
  </si>
  <si>
    <t>2.2.4 Orientação de estágios curriculares e/ou profissionais; Erasmus e mobilidade; Ordem dos Nutricionistas</t>
  </si>
  <si>
    <t>2.2.5.Participação na elaboração de conteúdos programáticos e planos curriculares (atividades relacionadas com o desenho de curso na área disciplinar do concurso ou área afim e elaboração de programas de UC )</t>
  </si>
  <si>
    <t>1 pontos/cada UC</t>
  </si>
  <si>
    <t>0,2 pontos/cada UC</t>
  </si>
  <si>
    <t>2.2.6. Orientação e/ou co-orientação de trabalhos conducentes a grau académico</t>
  </si>
  <si>
    <r>
      <t>2.1.12.1. Tempo de actividade profissional: &gt;10 anos e &lt;20 anos</t>
    </r>
    <r>
      <rPr>
        <i/>
        <sz val="9"/>
        <color rgb="FF000000"/>
        <rFont val="Calibri"/>
        <family val="2"/>
        <scheme val="minor"/>
      </rPr>
      <t xml:space="preserve"> (Se for titular deste tempo de atividade deve preencher com 1 no campo nº de elementos a pontuar)</t>
    </r>
  </si>
  <si>
    <r>
      <t xml:space="preserve">2.1.12.2. Tempo de actividade profissional: igual a 20 anos </t>
    </r>
    <r>
      <rPr>
        <i/>
        <sz val="9"/>
        <color rgb="FF000000"/>
        <rFont val="Calibri"/>
        <family val="2"/>
        <scheme val="minor"/>
      </rPr>
      <t>(Se for titular deste tempo de atividade deve preencher com 1 no campo nº de elementos a pontuar)</t>
    </r>
  </si>
  <si>
    <r>
      <t xml:space="preserve">2.1.12.3. Tempo de actividade profissional: Após 20 anos </t>
    </r>
    <r>
      <rPr>
        <i/>
        <sz val="9"/>
        <color rgb="FF000000"/>
        <rFont val="Calibri"/>
        <family val="2"/>
        <scheme val="minor"/>
      </rPr>
      <t>(Deve preencher o nº de anos superiores a 20 anos)</t>
    </r>
  </si>
  <si>
    <r>
      <t xml:space="preserve">2.1.1 Detentores de licenciatura na área disciplinar do concurso ou na área afim </t>
    </r>
    <r>
      <rPr>
        <i/>
        <sz val="9"/>
        <color theme="1"/>
        <rFont val="Calibri"/>
        <family val="2"/>
        <scheme val="minor"/>
      </rPr>
      <t>(Devem preencher com 1 no campo nº de elementos a pontuar)</t>
    </r>
  </si>
  <si>
    <r>
      <t xml:space="preserve"> 2.1.2 Mestrado </t>
    </r>
    <r>
      <rPr>
        <i/>
        <sz val="9"/>
        <color theme="1"/>
        <rFont val="Calibri"/>
        <family val="2"/>
        <scheme val="minor"/>
      </rPr>
      <t>(Devem preencher com 1 no campo nº de elementos a pontuar)</t>
    </r>
  </si>
  <si>
    <t>Pontuação Máxima 40 Pontos</t>
  </si>
  <si>
    <t>Pontuação Máxima 20 Pontos</t>
  </si>
  <si>
    <t>PONTUAÇÃO FINAL A CONSIDERAR DA COMPONENTE TÉCNICO-CIENTÍFICA E PROFISSIONAL (Max. 40 Pontos)</t>
  </si>
  <si>
    <t>observações</t>
  </si>
  <si>
    <t>Totais</t>
  </si>
  <si>
    <t>PONTUAÇÃO FINAL A CONSIDERAR DA COMPONENTE PEDAGÓGICA  (Max. 40 Pontos)</t>
  </si>
  <si>
    <r>
      <t>2.2.1.1. Cada semestre</t>
    </r>
    <r>
      <rPr>
        <i/>
        <sz val="9"/>
        <color theme="1"/>
        <rFont val="Calibri"/>
        <family val="2"/>
        <scheme val="minor"/>
      </rPr>
      <t xml:space="preserve"> (Indicar o nº de semestres)</t>
    </r>
  </si>
  <si>
    <r>
      <t xml:space="preserve"> 2.2.2.1. Unidades curriculares/ano letivo  </t>
    </r>
    <r>
      <rPr>
        <i/>
        <sz val="9"/>
        <color theme="1"/>
        <rFont val="Calibri"/>
        <family val="2"/>
        <scheme val="minor"/>
      </rPr>
      <t>(Indicar o nº de unidades curriculares)</t>
    </r>
  </si>
  <si>
    <r>
      <t xml:space="preserve">2.2.3.1. Unidades curriculares/ano letivo </t>
    </r>
    <r>
      <rPr>
        <i/>
        <sz val="9"/>
        <color theme="1"/>
        <rFont val="Calibri"/>
        <family val="2"/>
        <scheme val="minor"/>
      </rPr>
      <t>(Indicar o nº de unidades curriculares)</t>
    </r>
  </si>
  <si>
    <r>
      <t>2.2.4.1. Por estágio/aluno</t>
    </r>
    <r>
      <rPr>
        <i/>
        <sz val="9"/>
        <color theme="1"/>
        <rFont val="Calibri"/>
        <family val="2"/>
        <scheme val="minor"/>
      </rPr>
      <t xml:space="preserve"> (Indicar o nº de alunos)</t>
    </r>
  </si>
  <si>
    <r>
      <t xml:space="preserve">2.2.5.1 Em contexto de novo desenho curricular </t>
    </r>
    <r>
      <rPr>
        <i/>
        <sz val="9"/>
        <color theme="1"/>
        <rFont val="Calibri"/>
        <family val="2"/>
        <scheme val="minor"/>
      </rPr>
      <t>(Indicar o nº de unidades curriculares)</t>
    </r>
  </si>
  <si>
    <r>
      <t>2.2.5.2 Em contexto de revisão anual</t>
    </r>
    <r>
      <rPr>
        <i/>
        <sz val="9"/>
        <color theme="1"/>
        <rFont val="Calibri"/>
        <family val="2"/>
        <scheme val="minor"/>
      </rPr>
      <t xml:space="preserve"> (Indicar o nº de unidades curriculares)</t>
    </r>
  </si>
  <si>
    <r>
      <t xml:space="preserve">2.2.6.1. Por cada orientação ou co-orientação de teses de mestrados e de trabalhos de investigação de licenciatura </t>
    </r>
    <r>
      <rPr>
        <i/>
        <sz val="9"/>
        <color theme="1"/>
        <rFont val="Calibri"/>
        <family val="2"/>
        <scheme val="minor"/>
      </rPr>
      <t>(Indicar o nº de alunos)</t>
    </r>
  </si>
  <si>
    <r>
      <t xml:space="preserve">2.3.3. Participação em grupos de trabalho nomeados pelos órgãos competentes de uma IES </t>
    </r>
    <r>
      <rPr>
        <i/>
        <sz val="9"/>
        <color rgb="FF000000"/>
        <rFont val="Calibri"/>
        <family val="2"/>
        <scheme val="minor"/>
      </rPr>
      <t xml:space="preserve">(Indicar o nº de grupos de trabalho) </t>
    </r>
  </si>
  <si>
    <t>2.3.4. Participação em projectos ou actividades de caracter pratico e/ou divulgação científica e/ou tecnológica e/ou de valoração económica e social do conhecimento na na área disciplinar do concurso ou na área afim (valorada a participação em projectos e/ou actividades de base comunitária onde a IES está inserida)</t>
  </si>
  <si>
    <t>PONTUAÇÃO FINAL DAS OUTRAS ATIVIDADES RELEVANTES (Max. 20 Pontos)</t>
  </si>
  <si>
    <r>
      <t xml:space="preserve">2.3.1. Cargos de coordenação e de direcção de ciclo de estudos na área disciplinar do concurso ou na área afim </t>
    </r>
    <r>
      <rPr>
        <i/>
        <sz val="9"/>
        <color rgb="FF000000"/>
        <rFont val="Calibri"/>
        <family val="2"/>
        <scheme val="minor"/>
      </rPr>
      <t xml:space="preserve">(Indicar o nº de anos completos) </t>
    </r>
  </si>
  <si>
    <r>
      <t>2.3.2. Participação em órgãos de gestão em IES</t>
    </r>
    <r>
      <rPr>
        <i/>
        <sz val="9"/>
        <color rgb="FF000000"/>
        <rFont val="Calibri"/>
        <family val="2"/>
        <scheme val="minor"/>
      </rPr>
      <t xml:space="preserve"> (Indicar o nº de anos completos) </t>
    </r>
  </si>
  <si>
    <t>2.2.7. Participação como formador em ações de formação profissionais no âmbito da área disciplinar do concurso ou na área afim</t>
  </si>
  <si>
    <t>2.2.7.1 Cada 30 horas ( com arredondamento superior)</t>
  </si>
  <si>
    <t>2.2.8. Participação em Júris e Arguente de Provas Académicas</t>
  </si>
  <si>
    <t>2.2.8.1. Por cada participação em júris e/ou arguente de Dissertação/Projecto/Estágio de licenciatura de  mestrado ou atribuição de título de especialista</t>
  </si>
  <si>
    <t>PONTUAÇÃO FINAL</t>
  </si>
  <si>
    <t>PONTUAÇÃO</t>
  </si>
  <si>
    <t>2.3 - OUTRAS ATIVIDADES RELEVANTES (Ponderação 20%)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</si>
</sst>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i/>
      <sz val="11"/>
      <color indexed="8"/>
      <name val="Arial Narrow"/>
      <family val="2"/>
    </font>
    <font>
      <sz val="11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name val="Calibri"/>
      <family val="2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206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47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12" fillId="0" borderId="0" xfId="0" applyFont="1"/>
    <xf numFmtId="0" fontId="0" fillId="0" borderId="0" xfId="0" applyBorder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14" fillId="0" borderId="0" xfId="0" applyFont="1"/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2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17" fillId="3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6" fillId="0" borderId="0" xfId="0" applyFont="1"/>
    <xf numFmtId="0" fontId="21" fillId="0" borderId="0" xfId="0" applyFont="1"/>
    <xf numFmtId="0" fontId="22" fillId="0" borderId="0" xfId="0" applyFont="1"/>
    <xf numFmtId="0" fontId="23" fillId="0" borderId="2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/>
    </xf>
    <xf numFmtId="0" fontId="12" fillId="2" borderId="8" xfId="0" applyFont="1" applyFill="1" applyBorder="1" applyAlignment="1">
      <alignment horizontal="left" wrapText="1"/>
    </xf>
    <xf numFmtId="0" fontId="12" fillId="2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2" fillId="2" borderId="8" xfId="0" applyFont="1" applyFill="1" applyBorder="1" applyAlignment="1">
      <alignment vertical="center" wrapText="1"/>
    </xf>
    <xf numFmtId="0" fontId="17" fillId="0" borderId="8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/>
    </xf>
    <xf numFmtId="0" fontId="0" fillId="0" borderId="9" xfId="0" applyFill="1" applyBorder="1" applyAlignment="1">
      <alignment/>
    </xf>
    <xf numFmtId="0" fontId="12" fillId="3" borderId="8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/>
    </xf>
    <xf numFmtId="0" fontId="0" fillId="0" borderId="10" xfId="0" applyBorder="1" applyAlignment="1">
      <alignment wrapText="1"/>
    </xf>
    <xf numFmtId="0" fontId="17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13" fillId="4" borderId="13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6" fillId="5" borderId="2" xfId="0" applyFont="1" applyFill="1" applyBorder="1" applyAlignment="1">
      <alignment horizontal="left" vertical="center"/>
    </xf>
    <xf numFmtId="0" fontId="0" fillId="0" borderId="2" xfId="0" applyBorder="1" applyAlignment="1" applyProtection="1">
      <alignment horizontal="left" vertical="center"/>
      <protection locked="0"/>
    </xf>
    <xf numFmtId="0" fontId="16" fillId="5" borderId="2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6" fillId="5" borderId="2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10" fillId="6" borderId="17" xfId="0" applyFont="1" applyFill="1" applyBorder="1" applyAlignment="1">
      <alignment horizontal="center" vertical="center" wrapText="1"/>
    </xf>
    <xf numFmtId="2" fontId="10" fillId="6" borderId="18" xfId="0" applyNumberFormat="1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2" fontId="9" fillId="5" borderId="24" xfId="0" applyNumberFormat="1" applyFont="1" applyFill="1" applyBorder="1" applyAlignment="1">
      <alignment horizontal="center" vertical="center"/>
    </xf>
    <xf numFmtId="2" fontId="9" fillId="5" borderId="25" xfId="0" applyNumberFormat="1" applyFont="1" applyFill="1" applyBorder="1" applyAlignment="1">
      <alignment horizontal="center" vertical="center"/>
    </xf>
    <xf numFmtId="2" fontId="9" fillId="5" borderId="26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14" fontId="0" fillId="0" borderId="1" xfId="0" applyNumberFormat="1" applyBorder="1" applyAlignment="1" applyProtection="1">
      <alignment wrapText="1"/>
      <protection locked="0"/>
    </xf>
    <xf numFmtId="0" fontId="11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left" vertical="center"/>
    </xf>
    <xf numFmtId="0" fontId="0" fillId="0" borderId="27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Border="1" applyAlignment="1" applyProtection="1">
      <alignment wrapText="1"/>
      <protection locked="0"/>
    </xf>
    <xf numFmtId="0" fontId="15" fillId="0" borderId="27" xfId="20" applyBorder="1" applyAlignment="1" applyProtection="1">
      <alignment vertical="center" wrapText="1"/>
      <protection locked="0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12" fillId="0" borderId="28" xfId="0" applyFont="1" applyBorder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21" fillId="0" borderId="0" xfId="0" applyFont="1" applyAlignment="1">
      <alignment horizontal="left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/>
    </xf>
    <xf numFmtId="0" fontId="17" fillId="0" borderId="29" xfId="0" applyFont="1" applyFill="1" applyBorder="1" applyAlignment="1">
      <alignment horizontal="left" vertical="center" wrapText="1"/>
    </xf>
    <xf numFmtId="0" fontId="17" fillId="0" borderId="30" xfId="0" applyFont="1" applyFill="1" applyBorder="1" applyAlignment="1">
      <alignment horizontal="left" vertical="center" wrapText="1"/>
    </xf>
    <xf numFmtId="0" fontId="17" fillId="0" borderId="29" xfId="0" applyFont="1" applyFill="1" applyBorder="1" applyAlignment="1">
      <alignment horizontal="left" vertical="center"/>
    </xf>
    <xf numFmtId="0" fontId="17" fillId="0" borderId="3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gaçã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609600</xdr:colOff>
      <xdr:row>6</xdr:row>
      <xdr:rowOff>19050</xdr:rowOff>
    </xdr:to>
    <xdr:pic>
      <xdr:nvPicPr>
        <xdr:cNvPr id="6" name="Imagem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590550" cy="1162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8"/>
  <sheetViews>
    <sheetView tabSelected="1" view="pageBreakPreview" zoomScale="60" workbookViewId="0" topLeftCell="A10">
      <selection activeCell="B18" sqref="B18:E18"/>
    </sheetView>
  </sheetViews>
  <sheetFormatPr defaultColWidth="9.140625" defaultRowHeight="15"/>
  <cols>
    <col min="1" max="1" width="41.421875" style="9" bestFit="1" customWidth="1"/>
    <col min="2" max="2" width="23.8515625" style="9" bestFit="1" customWidth="1"/>
    <col min="3" max="5" width="29.28125" style="9" customWidth="1"/>
    <col min="6" max="6" width="14.00390625" style="9" customWidth="1"/>
    <col min="7" max="7" width="9.140625" style="9" customWidth="1"/>
  </cols>
  <sheetData>
    <row r="1" ht="15"/>
    <row r="2" ht="15"/>
    <row r="3" ht="15"/>
    <row r="4" spans="2:8" ht="15" customHeight="1">
      <c r="B4" s="119"/>
      <c r="C4" s="119"/>
      <c r="D4" s="119"/>
      <c r="E4" s="119"/>
      <c r="F4" s="119"/>
      <c r="G4" s="119"/>
      <c r="H4" s="119"/>
    </row>
    <row r="5" spans="1:8" ht="1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119"/>
      <c r="B6" s="119"/>
      <c r="C6" s="119"/>
      <c r="D6" s="119"/>
      <c r="E6" s="119"/>
      <c r="F6" s="119"/>
      <c r="G6" s="119"/>
      <c r="H6" s="119"/>
    </row>
    <row r="7" spans="1:8" ht="15.75">
      <c r="A7" s="126" t="s">
        <v>28</v>
      </c>
      <c r="B7" s="126"/>
      <c r="C7" s="126"/>
      <c r="D7" s="126"/>
      <c r="E7" s="126"/>
      <c r="F7" s="126"/>
      <c r="G7" s="126"/>
      <c r="H7" s="126"/>
    </row>
    <row r="8" spans="1:3" ht="15.75">
      <c r="A8" s="124" t="s">
        <v>93</v>
      </c>
      <c r="B8" s="125"/>
      <c r="C8" s="125"/>
    </row>
    <row r="9" spans="1:3" ht="17.25" customHeight="1">
      <c r="A9" s="7"/>
      <c r="B9" s="11"/>
      <c r="C9" s="11"/>
    </row>
    <row r="10" spans="1:8" ht="41.25" customHeight="1">
      <c r="A10" s="103" t="s">
        <v>9</v>
      </c>
      <c r="B10" s="128"/>
      <c r="C10" s="128"/>
      <c r="D10" s="128"/>
      <c r="E10" s="128"/>
      <c r="F10" s="128"/>
      <c r="G10" s="128"/>
      <c r="H10" s="128"/>
    </row>
    <row r="11" spans="1:8" ht="41.25" customHeight="1">
      <c r="A11" s="103" t="s">
        <v>10</v>
      </c>
      <c r="B11" s="123"/>
      <c r="C11" s="121"/>
      <c r="D11" s="121"/>
      <c r="E11" s="121"/>
      <c r="F11" s="121"/>
      <c r="G11" s="121"/>
      <c r="H11" s="121"/>
    </row>
    <row r="12" spans="1:8" ht="41.25" customHeight="1">
      <c r="A12" s="103" t="s">
        <v>11</v>
      </c>
      <c r="B12" s="128"/>
      <c r="C12" s="128"/>
      <c r="D12" s="128"/>
      <c r="E12" s="121"/>
      <c r="F12" s="121"/>
      <c r="G12" s="121"/>
      <c r="H12" s="121"/>
    </row>
    <row r="13" spans="1:8" ht="41.25" customHeight="1">
      <c r="A13" s="105" t="s">
        <v>12</v>
      </c>
      <c r="B13" s="129"/>
      <c r="C13" s="129"/>
      <c r="D13" s="129"/>
      <c r="E13" s="122"/>
      <c r="F13" s="122"/>
      <c r="G13" s="122"/>
      <c r="H13" s="122"/>
    </row>
    <row r="14" spans="1:8" ht="41.25" customHeight="1">
      <c r="A14" s="103" t="s">
        <v>13</v>
      </c>
      <c r="B14" s="129"/>
      <c r="C14" s="129"/>
      <c r="D14" s="129"/>
      <c r="E14" s="129"/>
      <c r="F14" s="129"/>
      <c r="G14" s="129"/>
      <c r="H14" s="129"/>
    </row>
    <row r="15" spans="1:8" ht="41.25" customHeight="1">
      <c r="A15" s="103" t="s">
        <v>14</v>
      </c>
      <c r="B15" s="129"/>
      <c r="C15" s="129"/>
      <c r="D15" s="129"/>
      <c r="E15" s="121"/>
      <c r="F15" s="121"/>
      <c r="G15" s="121"/>
      <c r="H15" s="121"/>
    </row>
    <row r="16" spans="1:8" ht="41.25" customHeight="1">
      <c r="A16" s="103" t="s">
        <v>15</v>
      </c>
      <c r="B16" s="129"/>
      <c r="C16" s="129"/>
      <c r="D16" s="129"/>
      <c r="E16" s="121"/>
      <c r="F16" s="121"/>
      <c r="G16" s="121"/>
      <c r="H16" s="121"/>
    </row>
    <row r="17" spans="1:8" ht="41.25" customHeight="1">
      <c r="A17" s="103" t="s">
        <v>16</v>
      </c>
      <c r="B17" s="130"/>
      <c r="C17" s="130"/>
      <c r="D17" s="130"/>
      <c r="E17" s="121"/>
      <c r="F17" s="121"/>
      <c r="G17" s="121"/>
      <c r="H17" s="121"/>
    </row>
    <row r="18" spans="1:8" ht="41.25" customHeight="1">
      <c r="A18" s="103" t="s">
        <v>17</v>
      </c>
      <c r="B18" s="131"/>
      <c r="C18" s="131"/>
      <c r="D18" s="131"/>
      <c r="E18" s="131"/>
      <c r="F18" s="121"/>
      <c r="G18" s="121"/>
      <c r="H18" s="121"/>
    </row>
    <row r="19" ht="15">
      <c r="A19" s="16"/>
    </row>
    <row r="20" spans="1:7" s="20" customFormat="1" ht="37.5" customHeight="1">
      <c r="A20" s="8"/>
      <c r="B20" s="102" t="s">
        <v>18</v>
      </c>
      <c r="C20" s="106" t="s">
        <v>19</v>
      </c>
      <c r="D20" s="106" t="s">
        <v>20</v>
      </c>
      <c r="E20" s="106" t="s">
        <v>21</v>
      </c>
      <c r="F20" s="106" t="s">
        <v>2</v>
      </c>
      <c r="G20" s="8"/>
    </row>
    <row r="21" spans="1:7" s="20" customFormat="1" ht="37.5" customHeight="1">
      <c r="A21" s="8"/>
      <c r="B21" s="100" t="s">
        <v>22</v>
      </c>
      <c r="C21" s="120"/>
      <c r="D21" s="101"/>
      <c r="E21" s="101"/>
      <c r="F21" s="101"/>
      <c r="G21" s="8"/>
    </row>
    <row r="22" spans="1:7" s="20" customFormat="1" ht="37.5" customHeight="1">
      <c r="A22" s="8"/>
      <c r="B22" s="100" t="s">
        <v>23</v>
      </c>
      <c r="C22" s="120"/>
      <c r="D22" s="101"/>
      <c r="E22" s="101"/>
      <c r="F22" s="101"/>
      <c r="G22" s="8"/>
    </row>
    <row r="23" spans="1:7" s="20" customFormat="1" ht="37.5" customHeight="1">
      <c r="A23" s="8"/>
      <c r="B23" s="100" t="s">
        <v>24</v>
      </c>
      <c r="C23" s="120"/>
      <c r="D23" s="101"/>
      <c r="E23" s="101"/>
      <c r="F23" s="101"/>
      <c r="G23" s="8"/>
    </row>
    <row r="24" spans="1:7" s="20" customFormat="1" ht="37.5" customHeight="1">
      <c r="A24" s="8"/>
      <c r="B24" s="102" t="s">
        <v>1</v>
      </c>
      <c r="C24" s="120"/>
      <c r="D24" s="101"/>
      <c r="E24" s="101"/>
      <c r="F24" s="101"/>
      <c r="G24" s="8"/>
    </row>
    <row r="26" spans="1:8" ht="32.25" customHeight="1">
      <c r="A26" s="10" t="s">
        <v>25</v>
      </c>
      <c r="B26" s="127"/>
      <c r="C26" s="127"/>
      <c r="D26" s="127"/>
      <c r="E26" s="127"/>
      <c r="F26" s="127"/>
      <c r="G26" s="127"/>
      <c r="H26" s="127"/>
    </row>
    <row r="27" spans="1:8" ht="32.25" customHeight="1">
      <c r="A27" s="104" t="s">
        <v>26</v>
      </c>
      <c r="B27" s="12"/>
      <c r="C27" s="12"/>
      <c r="D27" s="12"/>
      <c r="E27" s="12"/>
      <c r="F27" s="12"/>
      <c r="G27" s="12"/>
      <c r="H27" s="5"/>
    </row>
    <row r="28" spans="1:8" ht="32.25" customHeight="1">
      <c r="A28" s="104" t="s">
        <v>27</v>
      </c>
      <c r="B28" s="13"/>
      <c r="C28" s="13"/>
      <c r="D28" s="13"/>
      <c r="E28" s="13"/>
      <c r="F28" s="13"/>
      <c r="G28" s="13"/>
      <c r="H28" s="6"/>
    </row>
  </sheetData>
  <sheetProtection algorithmName="SHA-512" hashValue="DWjMXJGlHyMr+4IgSNbWJ3dEyUhVddoZZbRz3cIWNkJOoErN4nGG0vExPu5kGmce9hElPQdGPWMggLPhU5vP4w==" saltValue="cXz6P3y8UcMUsiePyOz+3w==" spinCount="100000" sheet="1" objects="1" scenarios="1"/>
  <protectedRanges>
    <protectedRange sqref="B10:B18" name="Intervalo1"/>
    <protectedRange sqref="B27:B28" name="Intervalo2"/>
    <protectedRange sqref="C21:F24" name="Intervalo3"/>
  </protectedRanges>
  <mergeCells count="11">
    <mergeCell ref="A8:C8"/>
    <mergeCell ref="A7:H7"/>
    <mergeCell ref="B26:H26"/>
    <mergeCell ref="B10:H10"/>
    <mergeCell ref="B12:D12"/>
    <mergeCell ref="B13:D13"/>
    <mergeCell ref="B14:H14"/>
    <mergeCell ref="B17:D17"/>
    <mergeCell ref="B18:E18"/>
    <mergeCell ref="B16:D16"/>
    <mergeCell ref="B15:D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2"/>
  <headerFooter>
    <oddFooter>&amp;LV4_23_02_2017&amp;R&amp;P/&amp;N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="90" zoomScaleNormal="90" workbookViewId="0" topLeftCell="A1">
      <selection activeCell="I18" sqref="I18"/>
    </sheetView>
  </sheetViews>
  <sheetFormatPr defaultColWidth="9.140625" defaultRowHeight="15"/>
  <cols>
    <col min="1" max="1" width="64.8515625" style="17" customWidth="1"/>
    <col min="2" max="2" width="16.8515625" style="26" customWidth="1"/>
    <col min="3" max="3" width="15.8515625" style="14" customWidth="1"/>
    <col min="4" max="4" width="15.8515625" style="0" customWidth="1"/>
    <col min="5" max="5" width="15.8515625" style="14" customWidth="1"/>
    <col min="6" max="6" width="45.7109375" style="0" customWidth="1"/>
  </cols>
  <sheetData>
    <row r="1" spans="1:6" s="38" customFormat="1" ht="24" customHeight="1">
      <c r="A1" s="31" t="str">
        <f>+Identificação!A10</f>
        <v>Nome do candidato:</v>
      </c>
      <c r="B1" s="138">
        <f>+Identificação!B10</f>
        <v>0</v>
      </c>
      <c r="C1" s="138"/>
      <c r="D1" s="138"/>
      <c r="E1" s="138"/>
      <c r="F1" s="138"/>
    </row>
    <row r="2" spans="1:5" s="37" customFormat="1" ht="30" customHeight="1" thickBot="1">
      <c r="A2" s="139" t="s">
        <v>92</v>
      </c>
      <c r="B2" s="139"/>
      <c r="C2" s="39"/>
      <c r="E2" s="39"/>
    </row>
    <row r="3" spans="1:6" ht="45.75" thickBot="1">
      <c r="A3" s="70" t="s">
        <v>0</v>
      </c>
      <c r="B3" s="71" t="s">
        <v>109</v>
      </c>
      <c r="C3" s="72" t="s">
        <v>91</v>
      </c>
      <c r="D3" s="73" t="s">
        <v>7</v>
      </c>
      <c r="E3" s="73" t="s">
        <v>3</v>
      </c>
      <c r="F3" s="74" t="s">
        <v>112</v>
      </c>
    </row>
    <row r="4" spans="1:6" ht="33.75" customHeight="1">
      <c r="A4" s="49" t="s">
        <v>107</v>
      </c>
      <c r="B4" s="50" t="s">
        <v>30</v>
      </c>
      <c r="C4" s="51"/>
      <c r="D4" s="52">
        <f>+C4*10</f>
        <v>0</v>
      </c>
      <c r="E4" s="51">
        <f>+IF((D4)&gt;10,10,(D4))</f>
        <v>0</v>
      </c>
      <c r="F4" s="53"/>
    </row>
    <row r="5" spans="1:6" ht="24.75" customHeight="1">
      <c r="A5" s="54" t="s">
        <v>108</v>
      </c>
      <c r="B5" s="18" t="s">
        <v>31</v>
      </c>
      <c r="C5" s="34"/>
      <c r="D5" s="44">
        <f>+C5*8</f>
        <v>0</v>
      </c>
      <c r="E5" s="34">
        <f>+IF((D5)&gt;8,8,(D5))</f>
        <v>0</v>
      </c>
      <c r="F5" s="55"/>
    </row>
    <row r="6" spans="1:6" ht="38.25" customHeight="1">
      <c r="A6" s="56" t="s">
        <v>32</v>
      </c>
      <c r="B6" s="21" t="s">
        <v>29</v>
      </c>
      <c r="C6" s="45"/>
      <c r="D6" s="46">
        <f>+D7+D8+D9</f>
        <v>0</v>
      </c>
      <c r="E6" s="46">
        <f>+IF((D6)&gt;5,5,(D6))</f>
        <v>0</v>
      </c>
      <c r="F6" s="57"/>
    </row>
    <row r="7" spans="1:6" ht="24.75" customHeight="1">
      <c r="A7" s="54" t="s">
        <v>33</v>
      </c>
      <c r="B7" s="18" t="s">
        <v>34</v>
      </c>
      <c r="C7" s="34"/>
      <c r="D7" s="44">
        <f>+C7*3</f>
        <v>0</v>
      </c>
      <c r="E7" s="34"/>
      <c r="F7" s="55"/>
    </row>
    <row r="8" spans="1:8" ht="24.75" customHeight="1">
      <c r="A8" s="54" t="s">
        <v>35</v>
      </c>
      <c r="B8" s="18" t="s">
        <v>36</v>
      </c>
      <c r="C8" s="34"/>
      <c r="D8" s="44">
        <f>+C8*1.5</f>
        <v>0</v>
      </c>
      <c r="E8" s="34"/>
      <c r="F8" s="55"/>
      <c r="H8" s="4"/>
    </row>
    <row r="9" spans="1:6" ht="24.75" customHeight="1">
      <c r="A9" s="54" t="s">
        <v>37</v>
      </c>
      <c r="B9" s="18" t="s">
        <v>38</v>
      </c>
      <c r="C9" s="34"/>
      <c r="D9" s="44">
        <f>+C9*0.5</f>
        <v>0</v>
      </c>
      <c r="E9" s="34"/>
      <c r="F9" s="55"/>
    </row>
    <row r="10" spans="1:6" ht="36" customHeight="1">
      <c r="A10" s="56" t="s">
        <v>45</v>
      </c>
      <c r="B10" s="21" t="s">
        <v>46</v>
      </c>
      <c r="C10" s="47"/>
      <c r="D10" s="46">
        <f>+D11+D12+D13</f>
        <v>0</v>
      </c>
      <c r="E10" s="46">
        <f>+IF((D10)&gt;2.5,2.5,(D10))</f>
        <v>0</v>
      </c>
      <c r="F10" s="58"/>
    </row>
    <row r="11" spans="1:6" ht="35.25" customHeight="1">
      <c r="A11" s="54" t="s">
        <v>39</v>
      </c>
      <c r="B11" s="18" t="s">
        <v>40</v>
      </c>
      <c r="C11" s="34"/>
      <c r="D11" s="44">
        <f>+C11*1.5</f>
        <v>0</v>
      </c>
      <c r="E11" s="34"/>
      <c r="F11" s="55"/>
    </row>
    <row r="12" spans="1:6" ht="35.25" customHeight="1">
      <c r="A12" s="54" t="s">
        <v>41</v>
      </c>
      <c r="B12" s="18" t="s">
        <v>42</v>
      </c>
      <c r="C12" s="34"/>
      <c r="D12" s="44">
        <f>+C12*0.75</f>
        <v>0</v>
      </c>
      <c r="E12" s="34"/>
      <c r="F12" s="55"/>
    </row>
    <row r="13" spans="1:6" ht="38.25" customHeight="1">
      <c r="A13" s="54" t="s">
        <v>43</v>
      </c>
      <c r="B13" s="19" t="s">
        <v>44</v>
      </c>
      <c r="C13" s="34"/>
      <c r="D13" s="44">
        <f>+C13*0.25</f>
        <v>0</v>
      </c>
      <c r="E13" s="34"/>
      <c r="F13" s="55"/>
    </row>
    <row r="14" spans="1:6" ht="38.25" customHeight="1">
      <c r="A14" s="59" t="s">
        <v>47</v>
      </c>
      <c r="B14" s="21" t="s">
        <v>48</v>
      </c>
      <c r="C14" s="47"/>
      <c r="D14" s="46">
        <f>+(D15+D16+D17+D18+D19)</f>
        <v>0</v>
      </c>
      <c r="E14" s="46">
        <f>+IF(D14&gt;2,2,D14)</f>
        <v>0</v>
      </c>
      <c r="F14" s="58"/>
    </row>
    <row r="15" spans="1:6" ht="38.25" customHeight="1">
      <c r="A15" s="54" t="s">
        <v>49</v>
      </c>
      <c r="B15" s="18" t="s">
        <v>38</v>
      </c>
      <c r="C15" s="34"/>
      <c r="D15" s="44">
        <f>+C15*0.5</f>
        <v>0</v>
      </c>
      <c r="E15" s="34"/>
      <c r="F15" s="55"/>
    </row>
    <row r="16" spans="1:6" ht="38.25" customHeight="1">
      <c r="A16" s="54" t="s">
        <v>50</v>
      </c>
      <c r="B16" s="19" t="s">
        <v>51</v>
      </c>
      <c r="C16" s="34"/>
      <c r="D16" s="44">
        <f>+C16*0.3</f>
        <v>0</v>
      </c>
      <c r="E16" s="34"/>
      <c r="F16" s="55"/>
    </row>
    <row r="17" spans="1:6" ht="38.25" customHeight="1">
      <c r="A17" s="54" t="s">
        <v>52</v>
      </c>
      <c r="B17" s="18" t="s">
        <v>51</v>
      </c>
      <c r="C17" s="34"/>
      <c r="D17" s="44">
        <f>+C17*0.3</f>
        <v>0</v>
      </c>
      <c r="E17" s="34"/>
      <c r="F17" s="55"/>
    </row>
    <row r="18" spans="1:6" ht="38.25" customHeight="1">
      <c r="A18" s="54" t="s">
        <v>53</v>
      </c>
      <c r="B18" s="18" t="s">
        <v>54</v>
      </c>
      <c r="C18" s="34"/>
      <c r="D18" s="44">
        <f>+C18*0.2</f>
        <v>0</v>
      </c>
      <c r="E18" s="34"/>
      <c r="F18" s="55"/>
    </row>
    <row r="19" spans="1:6" ht="38.25" customHeight="1">
      <c r="A19" s="54" t="s">
        <v>55</v>
      </c>
      <c r="B19" s="19" t="s">
        <v>56</v>
      </c>
      <c r="C19" s="34"/>
      <c r="D19" s="44">
        <f>+C19*0.1</f>
        <v>0</v>
      </c>
      <c r="E19" s="34"/>
      <c r="F19" s="55"/>
    </row>
    <row r="20" spans="1:6" ht="38.25" customHeight="1">
      <c r="A20" s="59" t="s">
        <v>58</v>
      </c>
      <c r="B20" s="21" t="s">
        <v>57</v>
      </c>
      <c r="C20" s="47"/>
      <c r="D20" s="46">
        <f>+D21+D22</f>
        <v>0</v>
      </c>
      <c r="E20" s="46">
        <f>+IF(D20&gt;3,3,(D20))</f>
        <v>0</v>
      </c>
      <c r="F20" s="58"/>
    </row>
    <row r="21" spans="1:6" ht="38.25" customHeight="1">
      <c r="A21" s="54" t="s">
        <v>59</v>
      </c>
      <c r="B21" s="18" t="s">
        <v>60</v>
      </c>
      <c r="C21" s="34"/>
      <c r="D21" s="44">
        <f>+C21*1</f>
        <v>0</v>
      </c>
      <c r="E21" s="34"/>
      <c r="F21" s="55"/>
    </row>
    <row r="22" spans="1:6" ht="38.25" customHeight="1">
      <c r="A22" s="54" t="s">
        <v>61</v>
      </c>
      <c r="B22" s="19" t="s">
        <v>62</v>
      </c>
      <c r="C22" s="34"/>
      <c r="D22" s="44">
        <f>+C22*0.5</f>
        <v>0</v>
      </c>
      <c r="E22" s="34"/>
      <c r="F22" s="55"/>
    </row>
    <row r="23" spans="1:6" ht="38.25" customHeight="1">
      <c r="A23" s="59" t="s">
        <v>64</v>
      </c>
      <c r="B23" s="21" t="s">
        <v>63</v>
      </c>
      <c r="C23" s="47"/>
      <c r="D23" s="46">
        <f>+D24</f>
        <v>0</v>
      </c>
      <c r="E23" s="46">
        <f>+IF((D23)&gt;1,1,(D23))</f>
        <v>0</v>
      </c>
      <c r="F23" s="58"/>
    </row>
    <row r="24" spans="1:6" ht="38.25" customHeight="1">
      <c r="A24" s="54" t="s">
        <v>65</v>
      </c>
      <c r="B24" s="18" t="s">
        <v>62</v>
      </c>
      <c r="C24" s="34"/>
      <c r="D24" s="44">
        <f>+C24*0.5</f>
        <v>0</v>
      </c>
      <c r="E24" s="34"/>
      <c r="F24" s="55"/>
    </row>
    <row r="25" spans="1:6" ht="38.25" customHeight="1">
      <c r="A25" s="59" t="s">
        <v>66</v>
      </c>
      <c r="B25" s="22" t="s">
        <v>48</v>
      </c>
      <c r="C25" s="47"/>
      <c r="D25" s="46">
        <f>+D26+D27</f>
        <v>0</v>
      </c>
      <c r="E25" s="46">
        <f>+IF(D25&gt;2,2,D25)</f>
        <v>0</v>
      </c>
      <c r="F25" s="58"/>
    </row>
    <row r="26" spans="1:6" ht="38.25" customHeight="1">
      <c r="A26" s="54" t="s">
        <v>69</v>
      </c>
      <c r="B26" s="18" t="s">
        <v>70</v>
      </c>
      <c r="C26" s="34"/>
      <c r="D26" s="44">
        <f>+C26*0.2</f>
        <v>0</v>
      </c>
      <c r="E26" s="34"/>
      <c r="F26" s="55"/>
    </row>
    <row r="27" spans="1:6" ht="38.25" customHeight="1">
      <c r="A27" s="54" t="s">
        <v>71</v>
      </c>
      <c r="B27" s="18" t="s">
        <v>56</v>
      </c>
      <c r="C27" s="34"/>
      <c r="D27" s="44">
        <f>+C27*0.1</f>
        <v>0</v>
      </c>
      <c r="E27" s="34"/>
      <c r="F27" s="55"/>
    </row>
    <row r="28" spans="1:6" ht="38.25" customHeight="1">
      <c r="A28" s="59" t="s">
        <v>67</v>
      </c>
      <c r="B28" s="22" t="s">
        <v>68</v>
      </c>
      <c r="C28" s="47"/>
      <c r="D28" s="46">
        <f>D29+D30</f>
        <v>0</v>
      </c>
      <c r="E28" s="46">
        <f>+IF(D28&gt;0.5,0.5,D28)</f>
        <v>0</v>
      </c>
      <c r="F28" s="58"/>
    </row>
    <row r="29" spans="1:6" ht="38.25" customHeight="1">
      <c r="A29" s="54" t="s">
        <v>72</v>
      </c>
      <c r="B29" s="18" t="s">
        <v>73</v>
      </c>
      <c r="C29" s="34"/>
      <c r="D29" s="44">
        <f>+C29*0.1</f>
        <v>0</v>
      </c>
      <c r="E29" s="34"/>
      <c r="F29" s="55"/>
    </row>
    <row r="30" spans="1:6" ht="15">
      <c r="A30" s="60" t="s">
        <v>78</v>
      </c>
      <c r="B30" s="18" t="s">
        <v>79</v>
      </c>
      <c r="C30" s="34"/>
      <c r="D30" s="44">
        <f>+C30*0.05</f>
        <v>0</v>
      </c>
      <c r="E30" s="34"/>
      <c r="F30" s="55"/>
    </row>
    <row r="31" spans="1:6" ht="35.25" customHeight="1">
      <c r="A31" s="61" t="s">
        <v>81</v>
      </c>
      <c r="B31" s="21" t="s">
        <v>80</v>
      </c>
      <c r="C31" s="47"/>
      <c r="D31" s="46">
        <f>+(D32+D33)</f>
        <v>0</v>
      </c>
      <c r="E31" s="46">
        <f>+IF(D31&gt;1,1,D31)</f>
        <v>0</v>
      </c>
      <c r="F31" s="58"/>
    </row>
    <row r="32" spans="1:6" ht="35.25" customHeight="1">
      <c r="A32" s="62" t="s">
        <v>82</v>
      </c>
      <c r="B32" s="19" t="s">
        <v>54</v>
      </c>
      <c r="C32" s="34"/>
      <c r="D32" s="44">
        <f>+C32*0.2</f>
        <v>0</v>
      </c>
      <c r="E32" s="34"/>
      <c r="F32" s="55"/>
    </row>
    <row r="33" spans="1:6" ht="35.25" customHeight="1">
      <c r="A33" s="62" t="s">
        <v>83</v>
      </c>
      <c r="B33" s="18" t="s">
        <v>56</v>
      </c>
      <c r="C33" s="34"/>
      <c r="D33" s="44">
        <f>+C33*0.1</f>
        <v>0</v>
      </c>
      <c r="E33" s="34"/>
      <c r="F33" s="55"/>
    </row>
    <row r="34" spans="1:6" ht="35.25" customHeight="1">
      <c r="A34" s="63" t="s">
        <v>84</v>
      </c>
      <c r="B34" s="21" t="s">
        <v>63</v>
      </c>
      <c r="C34" s="47"/>
      <c r="D34" s="46">
        <f>+D35+D36</f>
        <v>0</v>
      </c>
      <c r="E34" s="46">
        <f>+IF(D34&gt;1,1,D34)</f>
        <v>0</v>
      </c>
      <c r="F34" s="58"/>
    </row>
    <row r="35" spans="1:6" ht="35.25" customHeight="1">
      <c r="A35" s="62" t="s">
        <v>85</v>
      </c>
      <c r="B35" s="19" t="s">
        <v>54</v>
      </c>
      <c r="C35" s="34"/>
      <c r="D35" s="44">
        <f>+C35*0.2</f>
        <v>0</v>
      </c>
      <c r="E35" s="34"/>
      <c r="F35" s="55"/>
    </row>
    <row r="36" spans="1:6" ht="35.25" customHeight="1">
      <c r="A36" s="62" t="s">
        <v>86</v>
      </c>
      <c r="B36" s="18" t="s">
        <v>56</v>
      </c>
      <c r="C36" s="34"/>
      <c r="D36" s="44">
        <f>+C36*0.1</f>
        <v>0</v>
      </c>
      <c r="E36" s="34"/>
      <c r="F36" s="55"/>
    </row>
    <row r="37" spans="1:6" ht="35.25" customHeight="1">
      <c r="A37" s="63" t="s">
        <v>87</v>
      </c>
      <c r="B37" s="21"/>
      <c r="C37" s="47"/>
      <c r="D37" s="48">
        <f>+D38+D39+D40</f>
        <v>0</v>
      </c>
      <c r="E37" s="47">
        <f>+D37</f>
        <v>0</v>
      </c>
      <c r="F37" s="58"/>
    </row>
    <row r="38" spans="1:6" ht="51.75" customHeight="1">
      <c r="A38" s="64" t="s">
        <v>104</v>
      </c>
      <c r="B38" s="19" t="s">
        <v>88</v>
      </c>
      <c r="C38" s="34"/>
      <c r="D38" s="44">
        <f>+C38*5</f>
        <v>0</v>
      </c>
      <c r="E38" s="34"/>
      <c r="F38" s="55"/>
    </row>
    <row r="39" spans="1:6" ht="35.25" customHeight="1">
      <c r="A39" s="60" t="s">
        <v>105</v>
      </c>
      <c r="B39" s="18" t="s">
        <v>89</v>
      </c>
      <c r="C39" s="34"/>
      <c r="D39" s="44">
        <f>+C39*7.5</f>
        <v>0</v>
      </c>
      <c r="E39" s="34"/>
      <c r="F39" s="55"/>
    </row>
    <row r="40" spans="1:6" ht="35.25" customHeight="1" thickBot="1">
      <c r="A40" s="65" t="s">
        <v>106</v>
      </c>
      <c r="B40" s="66" t="s">
        <v>90</v>
      </c>
      <c r="C40" s="67"/>
      <c r="D40" s="68">
        <f>+C40*1</f>
        <v>0</v>
      </c>
      <c r="E40" s="67"/>
      <c r="F40" s="69"/>
    </row>
    <row r="41" ht="15.75" thickBot="1"/>
    <row r="42" spans="1:5" ht="32.25" customHeight="1" thickBot="1">
      <c r="A42" s="134" t="s">
        <v>113</v>
      </c>
      <c r="B42" s="134"/>
      <c r="C42" s="135"/>
      <c r="D42" s="42">
        <f>+D37+D34+D31+D28+D25+D23+D14+D10+D6+D5+D4+D20</f>
        <v>0</v>
      </c>
      <c r="E42" s="43">
        <f>+E37+E34+E31+E28+E25+E23+E14+E10+E6+E5+E4+E20</f>
        <v>0</v>
      </c>
    </row>
    <row r="43" spans="1:5" ht="32.25" customHeight="1" thickBot="1">
      <c r="A43" s="136" t="s">
        <v>111</v>
      </c>
      <c r="B43" s="136"/>
      <c r="C43" s="137"/>
      <c r="D43" s="132">
        <f>+IF(E42&gt;40,40,E42)</f>
        <v>0</v>
      </c>
      <c r="E43" s="133"/>
    </row>
  </sheetData>
  <sheetProtection algorithmName="SHA-512" hashValue="lRt+UpQL6u42I+qLtaofQruunImUoJmDj9Qa6yeqMcfQfwyw6R6BHypIUCdYFcU3/hRL4KRFGdw3B2K8pIwzJA==" saltValue="tn29uC2WA9h/pjtzm1GUWg==" spinCount="100000" sheet="1" objects="1" scenarios="1"/>
  <protectedRanges>
    <protectedRange sqref="F4:F40" name="Intervalo2"/>
    <protectedRange sqref="C4:C40" name="Intervalo1"/>
  </protectedRanges>
  <mergeCells count="5">
    <mergeCell ref="D43:E43"/>
    <mergeCell ref="A42:C42"/>
    <mergeCell ref="A43:C43"/>
    <mergeCell ref="B1:F1"/>
    <mergeCell ref="A2:B2"/>
  </mergeCells>
  <printOptions/>
  <pageMargins left="0.76" right="0.2362204724409449" top="0.7480314960629921" bottom="0.7480314960629921" header="0.31496062992125984" footer="0.31496062992125984"/>
  <pageSetup horizontalDpi="600" verticalDpi="600" orientation="portrait" paperSize="9" scale="48" r:id="rId2"/>
  <headerFooter>
    <oddHeader>&amp;R&amp;G</oddHeader>
    <oddFooter>&amp;R&amp;P/&amp;N</oddFooter>
  </headerFooter>
  <ignoredErrors>
    <ignoredError sqref="D23" formula="1"/>
  </ignoredError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view="pageBreakPreview" zoomScale="60" workbookViewId="0" topLeftCell="A14">
      <selection activeCell="D19" sqref="D19"/>
    </sheetView>
  </sheetViews>
  <sheetFormatPr defaultColWidth="9.140625" defaultRowHeight="15"/>
  <cols>
    <col min="1" max="1" width="64.8515625" style="0" customWidth="1"/>
    <col min="2" max="2" width="18.00390625" style="30" customWidth="1"/>
    <col min="3" max="5" width="15.8515625" style="0" customWidth="1"/>
    <col min="6" max="6" width="45.7109375" style="0" customWidth="1"/>
  </cols>
  <sheetData>
    <row r="1" spans="1:7" s="3" customFormat="1" ht="24" customHeight="1">
      <c r="A1" s="32" t="str">
        <f>+Identificação!A10</f>
        <v>Nome do candidato:</v>
      </c>
      <c r="B1" s="141">
        <f>+Identificação!B10</f>
        <v>0</v>
      </c>
      <c r="C1" s="141"/>
      <c r="D1" s="141"/>
      <c r="E1" s="141"/>
      <c r="F1" s="141"/>
      <c r="G1" s="15"/>
    </row>
    <row r="2" spans="1:6" ht="24" customHeight="1" thickBot="1">
      <c r="A2" s="140" t="s">
        <v>94</v>
      </c>
      <c r="B2" s="140"/>
      <c r="C2" s="140"/>
      <c r="D2" s="140"/>
      <c r="E2" s="37"/>
      <c r="F2" s="37"/>
    </row>
    <row r="3" spans="1:6" ht="50.25" customHeight="1" thickBot="1">
      <c r="A3" s="96" t="s">
        <v>0</v>
      </c>
      <c r="B3" s="71" t="s">
        <v>109</v>
      </c>
      <c r="C3" s="72" t="s">
        <v>91</v>
      </c>
      <c r="D3" s="73" t="s">
        <v>7</v>
      </c>
      <c r="E3" s="73" t="s">
        <v>3</v>
      </c>
      <c r="F3" s="74" t="s">
        <v>8</v>
      </c>
    </row>
    <row r="4" spans="1:6" s="3" customFormat="1" ht="45" customHeight="1">
      <c r="A4" s="82" t="s">
        <v>97</v>
      </c>
      <c r="B4" s="83" t="s">
        <v>29</v>
      </c>
      <c r="C4" s="84"/>
      <c r="D4" s="85">
        <f>+D5</f>
        <v>0</v>
      </c>
      <c r="E4" s="86">
        <f>+IF((D4)&gt;5,5,(D4))</f>
        <v>0</v>
      </c>
      <c r="F4" s="87"/>
    </row>
    <row r="5" spans="1:6" ht="45" customHeight="1">
      <c r="A5" s="62" t="s">
        <v>115</v>
      </c>
      <c r="B5" s="36" t="s">
        <v>95</v>
      </c>
      <c r="C5" s="34"/>
      <c r="D5" s="44">
        <f>+C5*0.5</f>
        <v>0</v>
      </c>
      <c r="E5" s="4"/>
      <c r="F5" s="88"/>
    </row>
    <row r="6" spans="1:6" s="3" customFormat="1" ht="45" customHeight="1">
      <c r="A6" s="89" t="s">
        <v>96</v>
      </c>
      <c r="B6" s="23" t="s">
        <v>29</v>
      </c>
      <c r="C6" s="77"/>
      <c r="D6" s="27">
        <f>+D7</f>
        <v>0</v>
      </c>
      <c r="E6" s="27">
        <f>+IF((D6)&gt;5,5,(D6))</f>
        <v>0</v>
      </c>
      <c r="F6" s="90"/>
    </row>
    <row r="7" spans="1:6" ht="45" customHeight="1">
      <c r="A7" s="62" t="s">
        <v>116</v>
      </c>
      <c r="B7" s="36" t="s">
        <v>54</v>
      </c>
      <c r="C7" s="34"/>
      <c r="D7" s="44">
        <f>+C7*0.2</f>
        <v>0</v>
      </c>
      <c r="E7" s="4"/>
      <c r="F7" s="88"/>
    </row>
    <row r="8" spans="1:6" s="3" customFormat="1" ht="45" customHeight="1">
      <c r="A8" s="89" t="s">
        <v>98</v>
      </c>
      <c r="B8" s="23" t="s">
        <v>29</v>
      </c>
      <c r="C8" s="77"/>
      <c r="D8" s="27">
        <f>+D9</f>
        <v>0</v>
      </c>
      <c r="E8" s="27">
        <f>+IF((D8)&gt;5,5,(D8))</f>
        <v>0</v>
      </c>
      <c r="F8" s="90"/>
    </row>
    <row r="9" spans="1:6" ht="45" customHeight="1">
      <c r="A9" s="62" t="s">
        <v>117</v>
      </c>
      <c r="B9" s="36" t="s">
        <v>51</v>
      </c>
      <c r="C9" s="34"/>
      <c r="D9" s="44">
        <f>+C9*0.3</f>
        <v>0</v>
      </c>
      <c r="E9" s="4"/>
      <c r="F9" s="88"/>
    </row>
    <row r="10" spans="1:6" s="3" customFormat="1" ht="45" customHeight="1">
      <c r="A10" s="89" t="s">
        <v>99</v>
      </c>
      <c r="B10" s="78" t="s">
        <v>29</v>
      </c>
      <c r="C10" s="77"/>
      <c r="D10" s="27">
        <f>+D11</f>
        <v>0</v>
      </c>
      <c r="E10" s="27">
        <f>+IF((D10)&gt;5,5,(D10))</f>
        <v>0</v>
      </c>
      <c r="F10" s="90"/>
    </row>
    <row r="11" spans="1:6" ht="45" customHeight="1">
      <c r="A11" s="62" t="s">
        <v>118</v>
      </c>
      <c r="B11" s="36" t="s">
        <v>38</v>
      </c>
      <c r="C11" s="34"/>
      <c r="D11" s="44">
        <f>+C11*0.5</f>
        <v>0</v>
      </c>
      <c r="E11" s="4"/>
      <c r="F11" s="88"/>
    </row>
    <row r="12" spans="1:6" s="3" customFormat="1" ht="45" customHeight="1">
      <c r="A12" s="89" t="s">
        <v>100</v>
      </c>
      <c r="B12" s="78" t="s">
        <v>29</v>
      </c>
      <c r="C12" s="77"/>
      <c r="D12" s="27">
        <f>+D13+D14</f>
        <v>0</v>
      </c>
      <c r="E12" s="27">
        <f>+IF((D12)&gt;5,5,(D12))</f>
        <v>0</v>
      </c>
      <c r="F12" s="90"/>
    </row>
    <row r="13" spans="1:6" ht="45" customHeight="1">
      <c r="A13" s="62" t="s">
        <v>119</v>
      </c>
      <c r="B13" s="18" t="s">
        <v>101</v>
      </c>
      <c r="C13" s="28"/>
      <c r="D13" s="29">
        <f>+C13*1</f>
        <v>0</v>
      </c>
      <c r="E13" s="44"/>
      <c r="F13" s="88"/>
    </row>
    <row r="14" spans="1:6" ht="45" customHeight="1">
      <c r="A14" s="62" t="s">
        <v>120</v>
      </c>
      <c r="B14" s="18" t="s">
        <v>102</v>
      </c>
      <c r="C14" s="28"/>
      <c r="D14" s="29">
        <f>+C14*0.2</f>
        <v>0</v>
      </c>
      <c r="E14" s="44"/>
      <c r="F14" s="88"/>
    </row>
    <row r="15" spans="1:6" ht="45" customHeight="1">
      <c r="A15" s="89" t="s">
        <v>103</v>
      </c>
      <c r="B15" s="79" t="s">
        <v>29</v>
      </c>
      <c r="C15" s="75"/>
      <c r="D15" s="76">
        <f>+D16</f>
        <v>0</v>
      </c>
      <c r="E15" s="27">
        <f>+IF((D15)&gt;5,5,(D15))</f>
        <v>0</v>
      </c>
      <c r="F15" s="90"/>
    </row>
    <row r="16" spans="1:6" ht="45" customHeight="1" thickBot="1">
      <c r="A16" s="107" t="s">
        <v>121</v>
      </c>
      <c r="B16" s="92" t="s">
        <v>74</v>
      </c>
      <c r="C16" s="93"/>
      <c r="D16" s="94">
        <f>+C16*0.5</f>
        <v>0</v>
      </c>
      <c r="E16" s="68"/>
      <c r="F16" s="95"/>
    </row>
    <row r="17" spans="1:6" s="3" customFormat="1" ht="45" customHeight="1">
      <c r="A17" s="89" t="s">
        <v>127</v>
      </c>
      <c r="B17" s="79" t="s">
        <v>29</v>
      </c>
      <c r="C17" s="75"/>
      <c r="D17" s="76">
        <f>+D18</f>
        <v>0</v>
      </c>
      <c r="E17" s="27">
        <f>+IF((D17)&gt;5,5,(D17))</f>
        <v>0</v>
      </c>
      <c r="F17" s="90"/>
    </row>
    <row r="18" spans="1:6" ht="45" customHeight="1" thickBot="1">
      <c r="A18" s="107" t="s">
        <v>128</v>
      </c>
      <c r="B18" s="92" t="s">
        <v>54</v>
      </c>
      <c r="C18" s="93"/>
      <c r="D18" s="94">
        <f>+C18*0.2</f>
        <v>0</v>
      </c>
      <c r="E18" s="68"/>
      <c r="F18" s="95"/>
    </row>
    <row r="19" spans="1:6" s="3" customFormat="1" ht="45" customHeight="1">
      <c r="A19" s="89" t="s">
        <v>129</v>
      </c>
      <c r="B19" s="79" t="s">
        <v>29</v>
      </c>
      <c r="C19" s="75"/>
      <c r="D19" s="76">
        <f>+D20</f>
        <v>0</v>
      </c>
      <c r="E19" s="27">
        <f>+IF((D19)&gt;5,5,(D19))</f>
        <v>0</v>
      </c>
      <c r="F19" s="90"/>
    </row>
    <row r="20" spans="1:6" ht="45" customHeight="1" thickBot="1">
      <c r="A20" s="91" t="s">
        <v>130</v>
      </c>
      <c r="B20" s="92" t="s">
        <v>54</v>
      </c>
      <c r="C20" s="93"/>
      <c r="D20" s="94">
        <f>+C20*0.2</f>
        <v>0</v>
      </c>
      <c r="E20" s="68"/>
      <c r="F20" s="95"/>
    </row>
    <row r="21" ht="15.75" thickBot="1"/>
    <row r="22" spans="1:5" ht="35.25" customHeight="1" thickBot="1">
      <c r="A22" s="134" t="s">
        <v>113</v>
      </c>
      <c r="B22" s="134"/>
      <c r="C22" s="135"/>
      <c r="D22" s="80">
        <f>+D19+D12+D10+D8+D6+D4+D15+D17</f>
        <v>0</v>
      </c>
      <c r="E22" s="81">
        <f>+E19+E12+E10+E8+E6+E4+E15+E17</f>
        <v>0</v>
      </c>
    </row>
    <row r="23" spans="1:5" ht="35.25" customHeight="1" thickBot="1">
      <c r="A23" s="136" t="s">
        <v>114</v>
      </c>
      <c r="B23" s="136"/>
      <c r="C23" s="137"/>
      <c r="D23" s="132">
        <f>+IF(E22&gt;40,40,E22)</f>
        <v>0</v>
      </c>
      <c r="E23" s="133"/>
    </row>
    <row r="28" ht="15">
      <c r="A28" s="20"/>
    </row>
    <row r="29" ht="15">
      <c r="A29" s="20"/>
    </row>
    <row r="30" ht="15">
      <c r="A30" s="20"/>
    </row>
    <row r="31" ht="15">
      <c r="A31" s="20"/>
    </row>
    <row r="32" ht="15">
      <c r="A32" s="20"/>
    </row>
    <row r="33" ht="15">
      <c r="A33" s="20"/>
    </row>
    <row r="34" ht="15">
      <c r="A34" s="20"/>
    </row>
    <row r="35" ht="15">
      <c r="A35" s="20"/>
    </row>
    <row r="36" ht="15">
      <c r="A36" s="20"/>
    </row>
    <row r="37" ht="15">
      <c r="A37" s="20"/>
    </row>
    <row r="38" ht="15">
      <c r="A38" s="20"/>
    </row>
    <row r="39" ht="15">
      <c r="A39" s="20"/>
    </row>
    <row r="40" ht="15">
      <c r="A40" s="20"/>
    </row>
    <row r="41" ht="15">
      <c r="A41" s="20"/>
    </row>
    <row r="42" ht="15">
      <c r="A42" s="20"/>
    </row>
    <row r="43" ht="15">
      <c r="A43" s="20"/>
    </row>
    <row r="44" ht="15">
      <c r="A44" s="20"/>
    </row>
    <row r="45" ht="15">
      <c r="A45" s="20"/>
    </row>
    <row r="46" ht="15">
      <c r="A46" s="20"/>
    </row>
    <row r="47" ht="15">
      <c r="A47" s="20"/>
    </row>
  </sheetData>
  <sheetProtection algorithmName="SHA-512" hashValue="P/EmMHMucl1Iti64iwcpHZcOzX2/RhMLTd/po6E4Uezrw0uQqeELJIKuzEeTrAz33buLcxUsqJ2p+9cei6+1XQ==" saltValue="u3jnWu7uUqeUB7tsjv4f1Q==" spinCount="100000" sheet="1" objects="1" scenarios="1"/>
  <protectedRanges>
    <protectedRange sqref="F4:F20" name="Intervalo2"/>
    <protectedRange sqref="C4:C20" name="Intervalo1"/>
  </protectedRanges>
  <mergeCells count="5">
    <mergeCell ref="A22:C22"/>
    <mergeCell ref="A23:C23"/>
    <mergeCell ref="D23:E23"/>
    <mergeCell ref="A2:D2"/>
    <mergeCell ref="B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2"/>
  <headerFooter>
    <oddHeader>&amp;R&amp;G</oddHeader>
    <oddFooter>&amp;R&amp;P/&amp;N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 topLeftCell="A1">
      <selection activeCell="K6" sqref="K6"/>
    </sheetView>
  </sheetViews>
  <sheetFormatPr defaultColWidth="9.140625" defaultRowHeight="15"/>
  <cols>
    <col min="1" max="1" width="64.8515625" style="0" customWidth="1"/>
    <col min="2" max="2" width="18.00390625" style="0" customWidth="1"/>
    <col min="3" max="5" width="15.8515625" style="0" customWidth="1"/>
    <col min="6" max="6" width="45.7109375" style="0" customWidth="1"/>
  </cols>
  <sheetData>
    <row r="1" spans="1:7" s="3" customFormat="1" ht="24" customHeight="1">
      <c r="A1" s="32" t="str">
        <f>+Identificação!A10</f>
        <v>Nome do candidato:</v>
      </c>
      <c r="B1" s="141">
        <f>+Identificação!B10</f>
        <v>0</v>
      </c>
      <c r="C1" s="141"/>
      <c r="D1" s="141"/>
      <c r="E1" s="141"/>
      <c r="F1" s="141"/>
      <c r="G1" s="15"/>
    </row>
    <row r="2" spans="1:6" ht="29.25" customHeight="1">
      <c r="A2" s="140" t="s">
        <v>133</v>
      </c>
      <c r="B2" s="140"/>
      <c r="C2" s="140"/>
      <c r="D2" s="140"/>
      <c r="E2" s="37"/>
      <c r="F2" s="37"/>
    </row>
    <row r="3" spans="1:6" ht="66.75" customHeight="1">
      <c r="A3" s="24" t="s">
        <v>0</v>
      </c>
      <c r="B3" s="24" t="s">
        <v>110</v>
      </c>
      <c r="C3" s="24" t="s">
        <v>91</v>
      </c>
      <c r="D3" s="25" t="s">
        <v>7</v>
      </c>
      <c r="E3" s="25" t="s">
        <v>3</v>
      </c>
      <c r="F3" s="25" t="s">
        <v>8</v>
      </c>
    </row>
    <row r="4" spans="1:6" ht="47.25" customHeight="1">
      <c r="A4" s="142" t="s">
        <v>125</v>
      </c>
      <c r="B4" s="33" t="s">
        <v>75</v>
      </c>
      <c r="C4" s="33"/>
      <c r="D4" s="41">
        <f>+D5</f>
        <v>0</v>
      </c>
      <c r="E4" s="27">
        <f>+IF((D4)&gt;10,10,(D4))</f>
        <v>0</v>
      </c>
      <c r="F4" s="97"/>
    </row>
    <row r="5" spans="1:6" ht="47.25" customHeight="1">
      <c r="A5" s="143"/>
      <c r="B5" s="35" t="s">
        <v>76</v>
      </c>
      <c r="C5" s="35"/>
      <c r="D5" s="40">
        <f>+C5*2</f>
        <v>0</v>
      </c>
      <c r="E5" s="98"/>
      <c r="F5" s="98"/>
    </row>
    <row r="6" spans="1:6" ht="47.25" customHeight="1">
      <c r="A6" s="144" t="s">
        <v>126</v>
      </c>
      <c r="B6" s="33" t="s">
        <v>77</v>
      </c>
      <c r="C6" s="33"/>
      <c r="D6" s="41">
        <f>+D7</f>
        <v>0</v>
      </c>
      <c r="E6" s="27">
        <f>+IF((D6)&gt;4,4,(D6))</f>
        <v>0</v>
      </c>
      <c r="F6" s="97"/>
    </row>
    <row r="7" spans="1:6" ht="47.25" customHeight="1">
      <c r="A7" s="145"/>
      <c r="B7" s="35" t="s">
        <v>76</v>
      </c>
      <c r="C7" s="35"/>
      <c r="D7" s="40">
        <f>+C7*2</f>
        <v>0</v>
      </c>
      <c r="E7" s="98"/>
      <c r="F7" s="98"/>
    </row>
    <row r="8" spans="1:6" ht="47.25" customHeight="1">
      <c r="A8" s="142" t="s">
        <v>122</v>
      </c>
      <c r="B8" s="33" t="s">
        <v>48</v>
      </c>
      <c r="C8" s="33"/>
      <c r="D8" s="41">
        <f>+D9</f>
        <v>0</v>
      </c>
      <c r="E8" s="27">
        <f>+IF((D8)&gt;2,2,(D8))</f>
        <v>0</v>
      </c>
      <c r="F8" s="97"/>
    </row>
    <row r="9" spans="1:6" ht="47.25" customHeight="1">
      <c r="A9" s="143"/>
      <c r="B9" s="35" t="s">
        <v>38</v>
      </c>
      <c r="C9" s="35"/>
      <c r="D9" s="40">
        <f>+C9*0.5</f>
        <v>0</v>
      </c>
      <c r="E9" s="98"/>
      <c r="F9" s="98"/>
    </row>
    <row r="10" spans="1:6" ht="47.25" customHeight="1">
      <c r="A10" s="142" t="s">
        <v>123</v>
      </c>
      <c r="B10" s="33" t="s">
        <v>77</v>
      </c>
      <c r="C10" s="33"/>
      <c r="D10" s="41">
        <f>+D11</f>
        <v>0</v>
      </c>
      <c r="E10" s="27">
        <f>+IF((D10)&gt;4,4,(D10))</f>
        <v>0</v>
      </c>
      <c r="F10" s="97"/>
    </row>
    <row r="11" spans="1:6" ht="47.25" customHeight="1">
      <c r="A11" s="145"/>
      <c r="B11" s="35" t="s">
        <v>38</v>
      </c>
      <c r="C11" s="35"/>
      <c r="D11" s="40">
        <f>+C11*0.5</f>
        <v>0</v>
      </c>
      <c r="E11" s="98"/>
      <c r="F11" s="98"/>
    </row>
    <row r="12" ht="16.5" thickBot="1">
      <c r="A12" s="1"/>
    </row>
    <row r="13" spans="1:5" ht="29.25" customHeight="1" thickBot="1">
      <c r="A13" s="134" t="s">
        <v>113</v>
      </c>
      <c r="B13" s="134"/>
      <c r="C13" s="135"/>
      <c r="D13" s="80">
        <f>+D4+D6+D8+D10</f>
        <v>0</v>
      </c>
      <c r="E13" s="81">
        <f>+E4+E6+E8+E10</f>
        <v>0</v>
      </c>
    </row>
    <row r="14" spans="1:5" ht="29.25" customHeight="1" thickBot="1">
      <c r="A14" s="136" t="s">
        <v>124</v>
      </c>
      <c r="B14" s="136"/>
      <c r="C14" s="137"/>
      <c r="D14" s="132">
        <f>+IF(E13&gt;20,20,E13)</f>
        <v>0</v>
      </c>
      <c r="E14" s="133"/>
    </row>
    <row r="18" ht="15.75">
      <c r="A18" s="2"/>
    </row>
  </sheetData>
  <sheetProtection algorithmName="SHA-512" hashValue="ZLP3axB3p7XyFnj3uo/sS+6o/UX1MSPwpEk23Nl5PnxGGbeO13xxygC3lz8kMelBzjFgYCNRypQArZDuNDiMww==" saltValue="nMtHTbFHKQ6wrsLniyi4DQ==" spinCount="100000" sheet="1" objects="1" scenarios="1"/>
  <protectedRanges>
    <protectedRange sqref="F4:F11" name="Intervalo2"/>
    <protectedRange sqref="C4:C11" name="Intervalo1"/>
  </protectedRanges>
  <mergeCells count="9">
    <mergeCell ref="B1:F1"/>
    <mergeCell ref="A13:C13"/>
    <mergeCell ref="A14:C14"/>
    <mergeCell ref="D14:E14"/>
    <mergeCell ref="A2:D2"/>
    <mergeCell ref="A4:A5"/>
    <mergeCell ref="A6:A7"/>
    <mergeCell ref="A8:A9"/>
    <mergeCell ref="A10:A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2"/>
  <headerFooter>
    <oddHeader>&amp;R&amp;G</oddHeader>
    <oddFooter>&amp;R&amp;P/&amp;N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 topLeftCell="A1">
      <selection activeCell="C5" sqref="C5"/>
    </sheetView>
  </sheetViews>
  <sheetFormatPr defaultColWidth="9.140625" defaultRowHeight="15"/>
  <cols>
    <col min="1" max="1" width="32.00390625" style="0" bestFit="1" customWidth="1"/>
    <col min="2" max="2" width="30.57421875" style="0" customWidth="1"/>
    <col min="3" max="3" width="52.00390625" style="0" customWidth="1"/>
  </cols>
  <sheetData>
    <row r="1" spans="1:3" s="99" customFormat="1" ht="55.5" customHeight="1" thickBot="1">
      <c r="A1" s="108" t="str">
        <f>+Identificação!A10</f>
        <v>Nome do candidato:</v>
      </c>
      <c r="B1" s="146">
        <f>+Identificação!B10</f>
        <v>0</v>
      </c>
      <c r="C1" s="146"/>
    </row>
    <row r="2" spans="1:2" s="20" customFormat="1" ht="55.5" customHeight="1" thickBot="1">
      <c r="A2" s="111"/>
      <c r="B2" s="109" t="s">
        <v>132</v>
      </c>
    </row>
    <row r="3" spans="1:2" s="20" customFormat="1" ht="55.5" customHeight="1">
      <c r="A3" s="112" t="s">
        <v>4</v>
      </c>
      <c r="B3" s="116">
        <f>+Científica!D43</f>
        <v>0</v>
      </c>
    </row>
    <row r="4" spans="1:2" s="20" customFormat="1" ht="55.5" customHeight="1">
      <c r="A4" s="113" t="s">
        <v>5</v>
      </c>
      <c r="B4" s="117">
        <f>+Pedagógica!D23</f>
        <v>0</v>
      </c>
    </row>
    <row r="5" spans="1:2" s="20" customFormat="1" ht="55.5" customHeight="1" thickBot="1">
      <c r="A5" s="114" t="s">
        <v>6</v>
      </c>
      <c r="B5" s="118">
        <f>' Outras atividades'!D14</f>
        <v>0</v>
      </c>
    </row>
    <row r="6" spans="1:2" s="20" customFormat="1" ht="55.5" customHeight="1" thickBot="1">
      <c r="A6" s="115" t="s">
        <v>131</v>
      </c>
      <c r="B6" s="110">
        <f>SUM(B3:B5)</f>
        <v>0</v>
      </c>
    </row>
  </sheetData>
  <sheetProtection algorithmName="SHA-512" hashValue="fEjK/MWkx74Pey3eB2DRoYpnHJrc6LVhX/GLShEHqnl9H/n8koUuHACyTdM6O+HhIAYQo/hBV/GSuwlrRYve/w==" saltValue="mASdZBvPRf9eU/PQBguFtA==" spinCount="100000" sheet="1" objects="1" scenarios="1"/>
  <mergeCells count="1">
    <mergeCell ref="B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&amp;R&amp;G</oddHeader>
    <oddFooter>&amp;R&amp;P/&amp;N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JJJ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JJJ</dc:creator>
  <cp:keywords/>
  <dc:description/>
  <cp:lastModifiedBy>joana ramos</cp:lastModifiedBy>
  <cp:lastPrinted>2017-02-23T17:53:04Z</cp:lastPrinted>
  <dcterms:created xsi:type="dcterms:W3CDTF">2016-08-02T20:28:08Z</dcterms:created>
  <dcterms:modified xsi:type="dcterms:W3CDTF">2017-02-23T17:53:16Z</dcterms:modified>
  <cp:category/>
  <cp:version/>
  <cp:contentType/>
  <cp:contentStatus/>
</cp:coreProperties>
</file>