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elsa.ramalho\Desktop\"/>
    </mc:Choice>
  </mc:AlternateContent>
  <bookViews>
    <workbookView xWindow="41100" yWindow="4416" windowWidth="11016" windowHeight="5796"/>
  </bookViews>
  <sheets>
    <sheet name="Identificação" sheetId="2" r:id="rId1"/>
    <sheet name="Grelha para Professor Coordenad" sheetId="1" r:id="rId2"/>
  </sheets>
  <definedNames>
    <definedName name="_xlnm.Print_Area" localSheetId="1">'Grelha para Professor Coordenad'!$A$1:$O$114</definedName>
    <definedName name="_xlnm.Print_Area" localSheetId="0">Identificação!$A$1:$H$27</definedName>
    <definedName name="_xlnm.Print_Titles" localSheetId="1">'Grelha para Professor Coordenad'!$1:$10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1" l="1"/>
  <c r="K51" i="1"/>
  <c r="I34" i="1" l="1"/>
  <c r="K34" i="1" s="1"/>
  <c r="I35" i="1"/>
  <c r="K62" i="1"/>
  <c r="K61" i="1"/>
  <c r="K63" i="1" s="1"/>
  <c r="K45" i="1"/>
  <c r="K72" i="1"/>
  <c r="K56" i="1"/>
  <c r="K52" i="1"/>
  <c r="K50" i="1"/>
  <c r="K49" i="1"/>
  <c r="K48" i="1"/>
  <c r="K46" i="1"/>
  <c r="K44" i="1"/>
  <c r="K43" i="1"/>
  <c r="K42" i="1"/>
  <c r="K41" i="1"/>
  <c r="K40" i="1"/>
  <c r="K39" i="1"/>
  <c r="I59" i="1"/>
  <c r="K59" i="1" s="1"/>
  <c r="I58" i="1"/>
  <c r="K58" i="1" s="1"/>
  <c r="I57" i="1"/>
  <c r="K57" i="1" s="1"/>
  <c r="I54" i="1"/>
  <c r="K54" i="1" s="1"/>
  <c r="K37" i="1"/>
  <c r="K36" i="1"/>
  <c r="K33" i="1"/>
  <c r="K32" i="1"/>
  <c r="K30" i="1"/>
  <c r="K29" i="1"/>
  <c r="K26" i="1"/>
  <c r="K25" i="1"/>
  <c r="K35" i="1"/>
  <c r="I31" i="1"/>
  <c r="K31" i="1" s="1"/>
  <c r="I28" i="1"/>
  <c r="K28" i="1" s="1"/>
  <c r="I27" i="1"/>
  <c r="K27" i="1" s="1"/>
  <c r="K23" i="1"/>
  <c r="K22" i="1"/>
  <c r="K21" i="1"/>
  <c r="K19" i="1"/>
  <c r="K18" i="1"/>
  <c r="K17" i="1"/>
  <c r="K16" i="1"/>
  <c r="I14" i="1"/>
  <c r="K14" i="1" s="1"/>
  <c r="I13" i="1"/>
  <c r="K13" i="1" s="1"/>
  <c r="I12" i="1"/>
  <c r="K12" i="1" s="1"/>
  <c r="I11" i="1"/>
  <c r="K11" i="1" s="1"/>
  <c r="K47" i="1" l="1"/>
  <c r="K60" i="1"/>
  <c r="K55" i="1"/>
  <c r="K24" i="1"/>
  <c r="K38" i="1"/>
  <c r="K20" i="1"/>
  <c r="K15" i="1"/>
  <c r="I75" i="1"/>
  <c r="K75" i="1" s="1"/>
  <c r="I74" i="1"/>
  <c r="K74" i="1" s="1"/>
  <c r="I68" i="1"/>
  <c r="K68" i="1" s="1"/>
  <c r="I67" i="1"/>
  <c r="K67" i="1" s="1"/>
  <c r="K71" i="1"/>
  <c r="K70" i="1"/>
  <c r="K69" i="1"/>
  <c r="K66" i="1"/>
  <c r="K65" i="1"/>
  <c r="K77" i="1"/>
  <c r="K81" i="1"/>
  <c r="K80" i="1"/>
  <c r="C64" i="1"/>
  <c r="C114" i="1" s="1"/>
  <c r="I105" i="1"/>
  <c r="I104" i="1"/>
  <c r="K111" i="1"/>
  <c r="K110" i="1"/>
  <c r="K109" i="1"/>
  <c r="K108" i="1"/>
  <c r="K107" i="1"/>
  <c r="K106" i="1"/>
  <c r="K105" i="1"/>
  <c r="K104" i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85" i="1"/>
  <c r="K85" i="1" s="1"/>
  <c r="I84" i="1"/>
  <c r="K84" i="1" s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K64" i="1" l="1"/>
  <c r="K82" i="1"/>
  <c r="K76" i="1"/>
  <c r="K73" i="1"/>
  <c r="K103" i="1"/>
  <c r="K112" i="1"/>
  <c r="K113" i="1" l="1"/>
  <c r="K83" i="1"/>
  <c r="K114" i="1" l="1"/>
</calcChain>
</file>

<file path=xl/sharedStrings.xml><?xml version="1.0" encoding="utf-8"?>
<sst xmlns="http://schemas.openxmlformats.org/spreadsheetml/2006/main" count="227" uniqueCount="180">
  <si>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</si>
  <si>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</si>
  <si>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</si>
  <si>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</si>
  <si>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</si>
  <si>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</si>
  <si>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</si>
  <si>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</si>
  <si>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</si>
  <si>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</si>
  <si>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</si>
  <si>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</si>
  <si>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</si>
  <si>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</si>
  <si>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</si>
  <si>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</si>
  <si>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</si>
  <si>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</si>
  <si>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</si>
  <si>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</si>
  <si>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</si>
  <si>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</si>
  <si>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</si>
  <si>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2.1 Experiência e Dedicação à Docência</t>
  </si>
  <si>
    <t>Orador en ações Pedagógicas, fora do âmbito da DSD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</si>
  <si>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</si>
  <si>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</si>
  <si>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</si>
  <si>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</si>
  <si>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</si>
  <si>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</si>
  <si>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</si>
  <si>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</si>
  <si>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</si>
  <si>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</si>
  <si>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</si>
  <si>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setor de área disciplinar</t>
  </si>
  <si>
    <t>Coordenador de área disciplinar</t>
  </si>
  <si>
    <t>Coordenador de grupo disciplinar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</si>
  <si>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</si>
  <si>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</si>
  <si>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</si>
  <si>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</si>
  <si>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</si>
  <si>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</si>
  <si>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</si>
  <si>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</si>
  <si>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</si>
  <si>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</si>
  <si>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</si>
  <si>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</si>
  <si>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</si>
  <si>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</si>
  <si>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</si>
  <si>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</si>
  <si>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</si>
  <si>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</si>
  <si>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</si>
  <si>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</si>
  <si>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</si>
  <si>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</si>
  <si>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</si>
  <si>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</si>
  <si>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</si>
  <si>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</si>
  <si>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</si>
  <si>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</si>
  <si>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</si>
  <si>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</si>
  <si>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</si>
  <si>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</si>
  <si>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</si>
  <si>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Experiência docente em outras instituições de ensino politécnico na área da Contabilidade,  Auditoria e Fiscalidade</t>
  </si>
  <si>
    <t>p/ manual</t>
  </si>
  <si>
    <t>p/ cada aluno</t>
  </si>
  <si>
    <t>2.3 Qualidade Docente, Organização Pedagógica e Outros</t>
  </si>
  <si>
    <t>Outras atividade curriculares</t>
  </si>
  <si>
    <t>p/ ação</t>
  </si>
  <si>
    <t>Cursos de formação ou atualização, com o mínimo de 6 horas, nos últimos 5 anos</t>
  </si>
  <si>
    <t>Avaliação docente de desempenho docente pela instituição nos últimos 5 anos</t>
  </si>
  <si>
    <t>6 pts Excelente; 4 pts Muito Bom; 2 pts Bom</t>
  </si>
  <si>
    <t>p/ ano</t>
  </si>
  <si>
    <t>Inquerito aos alunos nos últimos 5 anos</t>
  </si>
  <si>
    <t>2 pts Execelente; 1,5 pts Muito Bom; 1 Bom</t>
  </si>
  <si>
    <t>p/ano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</si>
  <si>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</si>
  <si>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</si>
  <si>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</si>
  <si>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</si>
  <si>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</si>
  <si>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</si>
  <si>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</si>
  <si>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</si>
  <si>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</si>
  <si>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</si>
  <si>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</si>
  <si>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</si>
  <si>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</si>
  <si>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</si>
  <si>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</si>
  <si>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</si>
  <si>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</si>
  <si>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</si>
  <si>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</si>
  <si>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</si>
  <si>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</si>
  <si>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</si>
  <si>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</si>
  <si>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</si>
  <si>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</si>
  <si>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>Citações de livros e enquadramento de livros em uc de licenciaturas ou mestrados de cursos de ensino superior em outras esolas de ensino superior</t>
  </si>
  <si>
    <t>1.5 Organização e  outras atividades técnico-científica</t>
  </si>
  <si>
    <t xml:space="preserve">Concurso Interno Pessoal Docente Ensino Superior Politécnico 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</si>
  <si>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</si>
  <si>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</si>
  <si>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</si>
  <si>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</si>
  <si>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</si>
  <si>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</si>
  <si>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</si>
  <si>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</si>
  <si>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</si>
  <si>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</si>
  <si>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</si>
  <si>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</si>
  <si>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</si>
  <si>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</si>
  <si>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</si>
  <si>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</si>
  <si>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</si>
  <si>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</si>
  <si>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</si>
  <si>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Cursos de atualização técnico– científica facultados por Ordens Profissionais (OTOC, OROC, APAF; IPAI, Ordem dos Economistas ou participações passivas em congressos) diretamente relacionadas com a área disciplinar a que o candidato concorre nos últimos 5 anos</t>
  </si>
  <si>
    <t>Cursos de atualização técnico–científica facultados por Ordens Profissionais (OTOC, OROC, APAF; IPAI, Ordem dos Economistas ou participações passivas em congressos) indiretamente relacionadas com a área disciplinar a que o candidato concorre nos últimos 5 anos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</si>
  <si>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</si>
  <si>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</si>
  <si>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</si>
  <si>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</si>
  <si>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r>
      <t xml:space="preserve">Técnico-Científico e Profissional </t>
    </r>
    <r>
      <rPr>
        <sz val="8"/>
        <rFont val="Arial"/>
        <family val="2"/>
      </rPr>
      <t>(60%)</t>
    </r>
  </si>
  <si>
    <r>
      <t xml:space="preserve">Organizacional (outras atividades relevantes para o IPC) </t>
    </r>
    <r>
      <rPr>
        <sz val="8"/>
        <rFont val="Arial"/>
        <family val="2"/>
      </rPr>
      <t>(10%)</t>
    </r>
  </si>
  <si>
    <r>
      <t xml:space="preserve">Pedagógico </t>
    </r>
    <r>
      <rPr>
        <sz val="8"/>
        <rFont val="Arial"/>
        <family val="2"/>
      </rPr>
      <t>(30%)</t>
    </r>
  </si>
  <si>
    <t>Coorientação de Dissertações de Mestrado Pré-Bolonha (concluídas)</t>
  </si>
  <si>
    <t>Coorientação de Dissertação/Projeto/Estágio de Mestrado (Bolonha)  (concluídas)</t>
  </si>
  <si>
    <t>1.3 Projetos de Investigação e Desenvolvimento na área da Gestão, Finanças e Marketing</t>
  </si>
  <si>
    <t>1.4 Publicações e participações em congressos de carácter técnico-científico na área da Gestão, Finanças e Marketing</t>
  </si>
  <si>
    <t>1.6 Orientação de teses/dissertações/trabalhos de final de curso na área da Gestão, Finanças e Marketing</t>
  </si>
  <si>
    <t>1.7 Participação em júris de provas académicas na área da Gestão, Finanças e Marketing</t>
  </si>
  <si>
    <t>1.8 Atividades de natureza profissional com relevância para a área da Gestão, Finanças e Marketing</t>
  </si>
  <si>
    <t>Experiência docente no ensino superior politécnico na área Gestão, Finanças e Marketing  &gt; 15 anos</t>
  </si>
  <si>
    <t>Experiência docente no ensino superior politécnico na área da Gestão, Finanças e Marketing  &gt; 5 anos -  &lt;= 15 anos</t>
  </si>
  <si>
    <t>Experiência docente no ensino superior universitário na área da Gestão, Finanças e Marketing</t>
  </si>
  <si>
    <t>Responsável de Unidades Curriculares, distintas, na área da Gestão, Finanças e Marketing</t>
  </si>
  <si>
    <t>Número de Unidades Curriculares, distintas, lecionadas na área da Gestão, Finanças e Marketing (não cumulativo com o ponto anterior)</t>
  </si>
  <si>
    <t>Elaboração de manuais de apoio à docência, na área da Gestão, Finanças e Marketing, que cubram pelo menos 75% da matéria da UC  (aulas T e TP, no máximo 1 elemento por UC)</t>
  </si>
  <si>
    <t>Elaboração de cadernos de exercícios, na área da Gestão, Finanças e Marketing, que cubram pelo menos 75% da matéria da UC (no máximo 1 elementos por UC)</t>
  </si>
  <si>
    <t>Acompanhamento de estudantes em estágio na área da Gestão, Finanças e Marketing</t>
  </si>
  <si>
    <t>Professor Coordenador - Gestão, Finanças e Marketing</t>
  </si>
  <si>
    <t xml:space="preserve">CONCURSO INTERNO PARA PROFESSOR COORDENADOR       </t>
  </si>
  <si>
    <t xml:space="preserve">          IDENTIFICAÇÃO</t>
  </si>
  <si>
    <t>Nome do candidato: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</si>
  <si>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</si>
  <si>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</si>
  <si>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</si>
  <si>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</si>
  <si>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</si>
  <si>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Cidade:</t>
  </si>
  <si>
    <t>Código Postal/Localidade:</t>
  </si>
  <si>
    <t>Telefone/Telemóvel: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</si>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</sst>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56">
    <xf numFmtId="0" fontId="0" fillId="0" borderId="0" xfId="0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4" fontId="8" fillId="0" borderId="60" xfId="2" applyNumberFormat="1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8" fillId="0" borderId="59" xfId="2" applyFont="1" applyBorder="1" applyAlignment="1" applyProtection="1">
      <alignment wrapText="1"/>
      <protection locked="0"/>
    </xf>
    <xf numFmtId="0" fontId="8" fillId="0" borderId="61" xfId="2" applyFont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60" xfId="2" applyFont="1" applyBorder="1" applyAlignment="1" applyProtection="1">
      <alignment wrapText="1"/>
      <protection locked="0"/>
    </xf>
    <xf numFmtId="0" fontId="12" fillId="0" borderId="60" xfId="2" applyFont="1" applyBorder="1" applyAlignment="1" applyProtection="1">
      <alignment wrapText="1"/>
      <protection locked="0"/>
    </xf>
    <xf numFmtId="0" fontId="0" fillId="0" borderId="0" xfId="0" applyProtection="1"/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vertical="center" wrapText="1"/>
    </xf>
    <xf numFmtId="0" fontId="10" fillId="0" borderId="0" xfId="2" applyFont="1" applyAlignment="1" applyProtection="1">
      <alignment wrapText="1"/>
    </xf>
    <xf numFmtId="0" fontId="8" fillId="0" borderId="0" xfId="2" applyFont="1" applyProtection="1"/>
    <xf numFmtId="0" fontId="11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wrapText="1"/>
    </xf>
    <xf numFmtId="0" fontId="11" fillId="0" borderId="0" xfId="2" applyFont="1" applyAlignment="1" applyProtection="1">
      <alignment horizontal="right" vertical="center" wrapText="1"/>
    </xf>
    <xf numFmtId="0" fontId="8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right"/>
    </xf>
    <xf numFmtId="0" fontId="14" fillId="6" borderId="62" xfId="2" applyFont="1" applyFill="1" applyBorder="1" applyAlignment="1" applyProtection="1">
      <alignment horizontal="center" vertical="center" wrapText="1"/>
    </xf>
    <xf numFmtId="0" fontId="14" fillId="6" borderId="62" xfId="2" applyFont="1" applyFill="1" applyBorder="1" applyAlignment="1" applyProtection="1">
      <alignment horizontal="right" vertical="center" wrapText="1"/>
    </xf>
    <xf numFmtId="0" fontId="15" fillId="0" borderId="0" xfId="2" applyFont="1" applyAlignment="1" applyProtection="1">
      <alignment horizontal="right" wrapText="1"/>
    </xf>
    <xf numFmtId="0" fontId="8" fillId="0" borderId="62" xfId="2" applyFont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justify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justify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2" fontId="6" fillId="5" borderId="25" xfId="0" applyNumberFormat="1" applyFont="1" applyFill="1" applyBorder="1" applyAlignment="1" applyProtection="1">
      <alignment horizontal="center" vertical="center"/>
    </xf>
    <xf numFmtId="2" fontId="4" fillId="5" borderId="25" xfId="0" applyNumberFormat="1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justify" vertical="center" wrapText="1"/>
    </xf>
    <xf numFmtId="0" fontId="2" fillId="0" borderId="32" xfId="0" applyFont="1" applyFill="1" applyBorder="1" applyAlignment="1" applyProtection="1">
      <alignment horizontal="justify" vertical="center" wrapText="1"/>
    </xf>
    <xf numFmtId="0" fontId="2" fillId="0" borderId="35" xfId="0" applyFont="1" applyFill="1" applyBorder="1" applyAlignment="1" applyProtection="1">
      <alignment horizontal="justify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vertical="center" wrapText="1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5" fillId="5" borderId="29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2" fontId="3" fillId="4" borderId="5" xfId="0" applyNumberFormat="1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justify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justify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52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justify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/>
    </xf>
    <xf numFmtId="1" fontId="2" fillId="4" borderId="25" xfId="0" applyNumberFormat="1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right" vertical="center"/>
    </xf>
    <xf numFmtId="0" fontId="2" fillId="4" borderId="25" xfId="0" applyFont="1" applyFill="1" applyBorder="1" applyAlignment="1" applyProtection="1">
      <alignment vertical="center"/>
    </xf>
    <xf numFmtId="2" fontId="3" fillId="4" borderId="25" xfId="0" applyNumberFormat="1" applyFont="1" applyFill="1" applyBorder="1" applyAlignment="1" applyProtection="1">
      <alignment horizontal="center" vertical="center"/>
    </xf>
    <xf numFmtId="2" fontId="3" fillId="4" borderId="26" xfId="0" applyNumberFormat="1" applyFont="1" applyFill="1" applyBorder="1" applyAlignment="1" applyProtection="1">
      <alignment horizontal="left" vertical="center"/>
    </xf>
    <xf numFmtId="0" fontId="5" fillId="5" borderId="23" xfId="0" applyFont="1" applyFill="1" applyBorder="1" applyAlignment="1" applyProtection="1">
      <alignment horizontal="center" vertical="center"/>
    </xf>
    <xf numFmtId="2" fontId="6" fillId="5" borderId="23" xfId="0" applyNumberFormat="1" applyFont="1" applyFill="1" applyBorder="1" applyAlignment="1" applyProtection="1">
      <alignment horizontal="center" vertical="center"/>
    </xf>
    <xf numFmtId="2" fontId="4" fillId="5" borderId="23" xfId="0" applyNumberFormat="1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textRotation="90" wrapText="1"/>
    </xf>
    <xf numFmtId="1" fontId="2" fillId="3" borderId="23" xfId="0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right" vertical="center"/>
    </xf>
    <xf numFmtId="2" fontId="3" fillId="2" borderId="2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9" fontId="3" fillId="3" borderId="0" xfId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0" fontId="8" fillId="0" borderId="61" xfId="2" applyFont="1" applyBorder="1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center" vertical="top" wrapText="1"/>
    </xf>
    <xf numFmtId="0" fontId="15" fillId="0" borderId="59" xfId="2" applyFont="1" applyBorder="1" applyAlignment="1" applyProtection="1">
      <alignment horizontal="center" wrapText="1"/>
      <protection locked="0"/>
    </xf>
    <xf numFmtId="0" fontId="8" fillId="0" borderId="59" xfId="2" applyFont="1" applyBorder="1" applyAlignment="1" applyProtection="1">
      <alignment horizontal="left" vertical="center"/>
      <protection locked="0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164" fontId="2" fillId="0" borderId="21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textRotation="90"/>
    </xf>
    <xf numFmtId="0" fontId="3" fillId="3" borderId="54" xfId="0" applyFont="1" applyFill="1" applyBorder="1" applyAlignment="1" applyProtection="1">
      <alignment horizontal="center" vertical="center" textRotation="90"/>
    </xf>
    <xf numFmtId="0" fontId="3" fillId="3" borderId="41" xfId="0" applyFont="1" applyFill="1" applyBorder="1" applyAlignment="1" applyProtection="1">
      <alignment horizontal="center" vertical="center" textRotation="90"/>
    </xf>
    <xf numFmtId="1" fontId="2" fillId="3" borderId="31" xfId="0" applyNumberFormat="1" applyFont="1" applyFill="1" applyBorder="1" applyAlignment="1" applyProtection="1">
      <alignment horizontal="center" vertical="center"/>
    </xf>
    <xf numFmtId="1" fontId="2" fillId="3" borderId="55" xfId="0" applyNumberFormat="1" applyFont="1" applyFill="1" applyBorder="1" applyAlignment="1" applyProtection="1">
      <alignment horizontal="center" vertical="center"/>
    </xf>
    <xf numFmtId="1" fontId="2" fillId="3" borderId="56" xfId="0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 wrapText="1"/>
    </xf>
    <xf numFmtId="0" fontId="3" fillId="3" borderId="14" xfId="0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1" fontId="2" fillId="3" borderId="13" xfId="0" applyNumberFormat="1" applyFont="1" applyFill="1" applyBorder="1" applyAlignment="1" applyProtection="1">
      <alignment horizontal="center" vertical="center"/>
    </xf>
    <xf numFmtId="1" fontId="2" fillId="3" borderId="15" xfId="0" applyNumberFormat="1" applyFont="1" applyFill="1" applyBorder="1" applyAlignment="1" applyProtection="1">
      <alignment horizontal="center" vertical="center"/>
    </xf>
    <xf numFmtId="1" fontId="2" fillId="3" borderId="19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vertical="center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164" fontId="2" fillId="3" borderId="39" xfId="0" applyNumberFormat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/>
    </xf>
    <xf numFmtId="0" fontId="3" fillId="3" borderId="20" xfId="0" applyFont="1" applyFill="1" applyBorder="1" applyAlignment="1" applyProtection="1">
      <alignment horizontal="center" vertical="center" textRotation="90"/>
    </xf>
    <xf numFmtId="0" fontId="3" fillId="3" borderId="14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1" fontId="2" fillId="3" borderId="22" xfId="0" applyNumberFormat="1" applyFont="1" applyFill="1" applyBorder="1" applyAlignment="1" applyProtection="1">
      <alignment horizontal="center" vertical="center"/>
    </xf>
    <xf numFmtId="1" fontId="2" fillId="3" borderId="17" xfId="0" applyNumberFormat="1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164" fontId="2" fillId="3" borderId="21" xfId="0" applyNumberFormat="1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164" fontId="2" fillId="3" borderId="8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26"/>
  <sheetViews>
    <sheetView tabSelected="1" zoomScaleNormal="100" workbookViewId="0">
      <selection activeCell="B7" sqref="B7:H7"/>
    </sheetView>
  </sheetViews>
  <sheetFormatPr defaultRowHeight="14.4" x14ac:dyDescent="0.3"/>
  <cols>
    <col min="1" max="1" width="35.6640625" style="23" customWidth="1"/>
    <col min="2" max="2" width="20.44140625" style="23" bestFit="1" customWidth="1"/>
    <col min="3" max="3" width="25.21875" style="23" customWidth="1"/>
    <col min="4" max="4" width="20.6640625" style="23" customWidth="1"/>
    <col min="5" max="5" width="26.5546875" style="23" customWidth="1"/>
    <col min="6" max="6" width="16.5546875" style="23" customWidth="1"/>
    <col min="7" max="7" width="9.21875" style="23" customWidth="1"/>
    <col min="8" max="16384" width="8.88671875" style="23"/>
  </cols>
  <sheetData>
    <row r="1" spans="1:8" x14ac:dyDescent="0.3">
      <c r="A1" s="200" t="s">
        <v>157</v>
      </c>
      <c r="B1" s="200"/>
      <c r="C1" s="200"/>
      <c r="D1" s="200"/>
      <c r="E1" s="200"/>
      <c r="F1" s="200"/>
      <c r="G1" s="200"/>
      <c r="H1" s="200"/>
    </row>
    <row r="2" spans="1:8" x14ac:dyDescent="0.3">
      <c r="A2" s="200"/>
      <c r="B2" s="200"/>
      <c r="C2" s="200"/>
      <c r="D2" s="200"/>
      <c r="E2" s="200"/>
      <c r="F2" s="200"/>
      <c r="G2" s="200"/>
      <c r="H2" s="200"/>
    </row>
    <row r="3" spans="1:8" x14ac:dyDescent="0.3">
      <c r="A3" s="200"/>
      <c r="B3" s="200"/>
      <c r="C3" s="200"/>
      <c r="D3" s="200"/>
      <c r="E3" s="200"/>
      <c r="F3" s="200"/>
      <c r="G3" s="200"/>
      <c r="H3" s="200"/>
    </row>
    <row r="4" spans="1:8" ht="15.6" x14ac:dyDescent="0.3">
      <c r="A4" s="24"/>
      <c r="B4" s="24"/>
      <c r="C4" s="24"/>
      <c r="D4" s="24"/>
      <c r="E4" s="24"/>
      <c r="F4" s="24"/>
      <c r="G4" s="24"/>
      <c r="H4" s="24"/>
    </row>
    <row r="5" spans="1:8" ht="15.6" x14ac:dyDescent="0.3">
      <c r="A5" s="200" t="s">
        <v>158</v>
      </c>
      <c r="B5" s="200"/>
      <c r="C5" s="200"/>
      <c r="D5" s="200"/>
      <c r="E5" s="200"/>
      <c r="F5" s="200"/>
      <c r="G5" s="200"/>
      <c r="H5" s="200"/>
    </row>
    <row r="6" spans="1:8" ht="15.6" x14ac:dyDescent="0.3">
      <c r="A6" s="25"/>
      <c r="B6" s="26"/>
      <c r="C6" s="26"/>
      <c r="D6" s="27"/>
      <c r="E6" s="27"/>
      <c r="F6" s="27"/>
      <c r="G6" s="27"/>
      <c r="H6" s="27"/>
    </row>
    <row r="7" spans="1:8" ht="19.95" customHeight="1" x14ac:dyDescent="0.3">
      <c r="A7" s="28" t="s">
        <v>159</v>
      </c>
      <c r="B7" s="202"/>
      <c r="C7" s="202"/>
      <c r="D7" s="202"/>
      <c r="E7" s="202"/>
      <c r="F7" s="202"/>
      <c r="G7" s="202"/>
      <c r="H7" s="202"/>
    </row>
    <row r="8" spans="1:8" ht="19.95" customHeight="1" x14ac:dyDescent="0.3">
      <c r="A8" s="28" t="s">
        <v>160</v>
      </c>
      <c r="B8" s="16"/>
      <c r="C8" s="17"/>
      <c r="D8" s="17"/>
      <c r="E8" s="17"/>
      <c r="F8" s="17"/>
      <c r="G8" s="17"/>
      <c r="H8" s="17"/>
    </row>
    <row r="9" spans="1:8" ht="19.95" customHeight="1" x14ac:dyDescent="0.3">
      <c r="A9" s="28" t="s">
        <v>161</v>
      </c>
      <c r="B9" s="18"/>
      <c r="C9" s="18"/>
      <c r="D9" s="18"/>
      <c r="E9" s="17"/>
      <c r="F9" s="17"/>
      <c r="G9" s="17"/>
      <c r="H9" s="17"/>
    </row>
    <row r="10" spans="1:8" ht="42.6" customHeight="1" x14ac:dyDescent="0.3">
      <c r="A10" s="30" t="s">
        <v>162</v>
      </c>
      <c r="B10" s="19"/>
      <c r="C10" s="19"/>
      <c r="D10" s="19"/>
      <c r="E10" s="20"/>
      <c r="F10" s="20"/>
      <c r="G10" s="20"/>
      <c r="H10" s="20"/>
    </row>
    <row r="11" spans="1:8" ht="36" customHeight="1" x14ac:dyDescent="0.3">
      <c r="A11" s="30" t="s">
        <v>163</v>
      </c>
      <c r="B11" s="17"/>
      <c r="C11" s="20"/>
      <c r="D11" s="20"/>
      <c r="E11" s="20"/>
      <c r="F11" s="20"/>
      <c r="G11" s="20"/>
      <c r="H11" s="20"/>
    </row>
    <row r="12" spans="1:8" ht="19.95" customHeight="1" x14ac:dyDescent="0.3">
      <c r="A12" s="28" t="s">
        <v>164</v>
      </c>
      <c r="B12" s="21"/>
      <c r="C12" s="18"/>
      <c r="D12" s="18"/>
      <c r="E12" s="18"/>
      <c r="F12" s="18"/>
      <c r="G12" s="18"/>
      <c r="H12" s="18"/>
    </row>
    <row r="13" spans="1:8" ht="19.95" customHeight="1" x14ac:dyDescent="0.3">
      <c r="A13" s="28" t="s">
        <v>165</v>
      </c>
      <c r="B13" s="18"/>
      <c r="C13" s="18"/>
      <c r="D13" s="18"/>
      <c r="E13" s="17"/>
      <c r="F13" s="17"/>
      <c r="G13" s="17"/>
      <c r="H13" s="17"/>
    </row>
    <row r="14" spans="1:8" ht="19.95" customHeight="1" x14ac:dyDescent="0.3">
      <c r="A14" s="28" t="s">
        <v>166</v>
      </c>
      <c r="B14" s="21"/>
      <c r="C14" s="21"/>
      <c r="D14" s="21"/>
      <c r="E14" s="17"/>
      <c r="F14" s="17"/>
      <c r="G14" s="17"/>
      <c r="H14" s="17"/>
    </row>
    <row r="15" spans="1:8" ht="19.95" customHeight="1" x14ac:dyDescent="0.3">
      <c r="A15" s="28" t="s">
        <v>167</v>
      </c>
      <c r="B15" s="21"/>
      <c r="C15" s="21"/>
      <c r="D15" s="21"/>
      <c r="E15" s="17"/>
      <c r="F15" s="17"/>
      <c r="G15" s="17"/>
      <c r="H15" s="17"/>
    </row>
    <row r="16" spans="1:8" ht="19.95" customHeight="1" x14ac:dyDescent="0.3">
      <c r="A16" s="28" t="s">
        <v>168</v>
      </c>
      <c r="B16" s="22"/>
      <c r="C16" s="21"/>
      <c r="D16" s="21"/>
      <c r="E16" s="17"/>
      <c r="F16" s="17"/>
      <c r="G16" s="17"/>
      <c r="H16" s="17"/>
    </row>
    <row r="17" spans="1:8" ht="19.95" customHeight="1" x14ac:dyDescent="0.3">
      <c r="A17" s="31"/>
      <c r="B17" s="201" t="s">
        <v>169</v>
      </c>
      <c r="C17" s="201"/>
      <c r="D17" s="201"/>
      <c r="E17" s="201"/>
      <c r="F17" s="27"/>
      <c r="G17" s="27"/>
      <c r="H17" s="27"/>
    </row>
    <row r="18" spans="1:8" ht="19.95" customHeight="1" x14ac:dyDescent="0.3">
      <c r="A18" s="27"/>
      <c r="B18" s="27"/>
      <c r="C18" s="27"/>
      <c r="D18" s="27"/>
      <c r="E18" s="27"/>
      <c r="F18" s="27"/>
      <c r="G18" s="27"/>
      <c r="H18" s="27"/>
    </row>
    <row r="19" spans="1:8" ht="34.799999999999997" customHeight="1" x14ac:dyDescent="0.3">
      <c r="A19" s="32"/>
      <c r="B19" s="33" t="s">
        <v>170</v>
      </c>
      <c r="C19" s="33" t="s">
        <v>171</v>
      </c>
      <c r="D19" s="33" t="s">
        <v>172</v>
      </c>
      <c r="E19" s="33" t="s">
        <v>173</v>
      </c>
      <c r="F19" s="33" t="s">
        <v>174</v>
      </c>
      <c r="G19" s="27"/>
      <c r="H19" s="27"/>
    </row>
    <row r="20" spans="1:8" ht="102" customHeight="1" x14ac:dyDescent="0.3">
      <c r="A20" s="27"/>
      <c r="B20" s="34" t="s">
        <v>175</v>
      </c>
      <c r="C20" s="36"/>
      <c r="D20" s="36"/>
      <c r="E20" s="36"/>
      <c r="F20" s="36"/>
      <c r="G20" s="27"/>
      <c r="H20" s="27"/>
    </row>
    <row r="21" spans="1:8" ht="19.95" customHeight="1" x14ac:dyDescent="0.3">
      <c r="A21" s="27"/>
      <c r="B21" s="29"/>
      <c r="C21" s="29"/>
      <c r="D21" s="29"/>
      <c r="E21" s="29"/>
      <c r="F21" s="29"/>
      <c r="G21" s="27"/>
      <c r="H21" s="27"/>
    </row>
    <row r="22" spans="1:8" ht="100.8" customHeight="1" x14ac:dyDescent="0.3">
      <c r="A22" s="32"/>
      <c r="B22" s="34" t="s">
        <v>176</v>
      </c>
      <c r="C22" s="36"/>
      <c r="D22" s="36"/>
      <c r="E22" s="36"/>
      <c r="F22" s="36"/>
      <c r="G22" s="27"/>
      <c r="H22" s="27"/>
    </row>
    <row r="23" spans="1:8" ht="19.95" customHeight="1" x14ac:dyDescent="0.3">
      <c r="A23" s="27"/>
      <c r="B23" s="27"/>
      <c r="C23" s="27"/>
      <c r="D23" s="27"/>
      <c r="E23" s="27"/>
      <c r="F23" s="27"/>
      <c r="G23" s="27"/>
      <c r="H23" s="27"/>
    </row>
    <row r="24" spans="1:8" ht="51.6" customHeight="1" x14ac:dyDescent="0.3">
      <c r="A24" s="35" t="s">
        <v>177</v>
      </c>
      <c r="B24" s="27"/>
      <c r="C24" s="27"/>
      <c r="D24" s="27"/>
      <c r="E24" s="27"/>
      <c r="F24" s="27"/>
      <c r="G24" s="27"/>
      <c r="H24" s="27"/>
    </row>
    <row r="25" spans="1:8" ht="25.05" customHeight="1" x14ac:dyDescent="0.3">
      <c r="A25" s="28" t="s">
        <v>178</v>
      </c>
      <c r="B25" s="203"/>
      <c r="C25" s="203"/>
      <c r="D25" s="203"/>
      <c r="E25" s="203"/>
      <c r="F25" s="203"/>
      <c r="G25" s="203"/>
      <c r="H25" s="203"/>
    </row>
    <row r="26" spans="1:8" ht="25.05" customHeight="1" x14ac:dyDescent="0.3">
      <c r="A26" s="28" t="s">
        <v>179</v>
      </c>
      <c r="B26" s="199"/>
      <c r="C26" s="199"/>
      <c r="D26" s="199"/>
      <c r="E26" s="199"/>
      <c r="F26" s="199"/>
      <c r="G26" s="199"/>
      <c r="H26" s="199"/>
    </row>
  </sheetData>
  <sheetProtection algorithmName="SHA-512" hashValue="1LnnLCCLtCHkv86YM+g34mvOpfPHSTt/Dhj3P2keJrjxo8o6ZJLQdP16BpgOFmLSLG9ynPZ+kSQpRJLqunp3BQ==" saltValue="JzqKkvpo45KfiE2NbA30Ag==" spinCount="100000" sheet="1" objects="1" scenarios="1"/>
  <mergeCells count="6">
    <mergeCell ref="B26:H26"/>
    <mergeCell ref="A1:H3"/>
    <mergeCell ref="A5:H5"/>
    <mergeCell ref="B17:E17"/>
    <mergeCell ref="B7:H7"/>
    <mergeCell ref="B25:H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O122"/>
  <sheetViews>
    <sheetView showGridLines="0" topLeftCell="A46" zoomScale="60" zoomScaleNormal="60" workbookViewId="0">
      <selection activeCell="L68" sqref="L68"/>
    </sheetView>
  </sheetViews>
  <sheetFormatPr defaultRowHeight="14.4" x14ac:dyDescent="0.3"/>
  <cols>
    <col min="1" max="1" width="4.77734375" style="23" customWidth="1"/>
    <col min="2" max="3" width="8.88671875" style="23"/>
    <col min="4" max="4" width="15.77734375" style="23" customWidth="1"/>
    <col min="5" max="5" width="8.88671875" style="23"/>
    <col min="6" max="6" width="70.77734375" style="23" customWidth="1"/>
    <col min="7" max="7" width="13.5546875" style="49" customWidth="1"/>
    <col min="8" max="8" width="18" style="23" customWidth="1"/>
    <col min="9" max="9" width="8" style="23" customWidth="1"/>
    <col min="10" max="11" width="8.88671875" style="23"/>
    <col min="12" max="12" width="60.109375" style="196" customWidth="1"/>
    <col min="13" max="14" width="8.88671875" style="23"/>
    <col min="15" max="15" width="57.109375" style="196" customWidth="1"/>
    <col min="16" max="16384" width="8.88671875" style="23"/>
  </cols>
  <sheetData>
    <row r="1" spans="1:15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45"/>
      <c r="N1" s="45"/>
      <c r="O1" s="46"/>
    </row>
    <row r="2" spans="1:15" x14ac:dyDescent="0.3">
      <c r="A2" s="45"/>
      <c r="B2" s="218" t="s">
        <v>112</v>
      </c>
      <c r="C2" s="218"/>
      <c r="D2" s="218"/>
      <c r="E2" s="218"/>
      <c r="F2" s="218"/>
      <c r="G2" s="218"/>
      <c r="H2" s="218"/>
      <c r="I2" s="47"/>
      <c r="J2" s="48"/>
      <c r="K2" s="45"/>
      <c r="L2" s="46"/>
      <c r="M2" s="48"/>
      <c r="N2" s="45"/>
      <c r="O2" s="46"/>
    </row>
    <row r="3" spans="1:15" x14ac:dyDescent="0.3">
      <c r="A3" s="45"/>
      <c r="B3" s="218" t="s">
        <v>156</v>
      </c>
      <c r="C3" s="218"/>
      <c r="D3" s="218"/>
      <c r="E3" s="218"/>
      <c r="F3" s="218"/>
      <c r="G3" s="218"/>
      <c r="H3" s="218"/>
      <c r="I3" s="47"/>
      <c r="J3" s="48"/>
      <c r="K3" s="45"/>
      <c r="L3" s="46"/>
      <c r="M3" s="48"/>
      <c r="N3" s="45"/>
      <c r="O3" s="46"/>
    </row>
    <row r="4" spans="1:15" x14ac:dyDescent="0.3">
      <c r="A4" s="45"/>
      <c r="B4" s="218" t="s">
        <v>0</v>
      </c>
      <c r="C4" s="218"/>
      <c r="D4" s="218"/>
      <c r="E4" s="218"/>
      <c r="F4" s="218"/>
      <c r="G4" s="218"/>
      <c r="H4" s="218"/>
      <c r="I4" s="47"/>
      <c r="J4" s="48"/>
      <c r="K4" s="45"/>
      <c r="L4" s="46"/>
      <c r="M4" s="48"/>
      <c r="N4" s="45"/>
      <c r="O4" s="46"/>
    </row>
    <row r="5" spans="1:15" x14ac:dyDescent="0.3">
      <c r="A5" s="45"/>
      <c r="B5" s="218"/>
      <c r="C5" s="218"/>
      <c r="D5" s="218"/>
      <c r="E5" s="218"/>
      <c r="F5" s="218"/>
      <c r="G5" s="218"/>
      <c r="H5" s="218"/>
      <c r="I5" s="47"/>
      <c r="J5" s="48"/>
      <c r="K5" s="45"/>
      <c r="L5" s="46"/>
      <c r="M5" s="48"/>
      <c r="N5" s="45"/>
      <c r="O5" s="46"/>
    </row>
    <row r="6" spans="1:15" ht="15" thickBot="1" x14ac:dyDescent="0.35">
      <c r="A6" s="45"/>
      <c r="B6" s="218" t="s">
        <v>1</v>
      </c>
      <c r="C6" s="218"/>
      <c r="D6" s="218"/>
      <c r="E6" s="218"/>
      <c r="F6" s="218"/>
      <c r="G6" s="218"/>
      <c r="H6" s="218"/>
      <c r="I6" s="47"/>
      <c r="J6" s="48"/>
      <c r="K6" s="45"/>
      <c r="L6" s="46"/>
      <c r="M6" s="48"/>
      <c r="N6" s="45"/>
      <c r="O6" s="46"/>
    </row>
    <row r="7" spans="1:15" ht="15" thickBot="1" x14ac:dyDescent="0.35">
      <c r="A7" s="45"/>
      <c r="B7" s="47"/>
      <c r="C7" s="47"/>
      <c r="D7" s="47"/>
      <c r="E7" s="47"/>
      <c r="F7" s="47"/>
      <c r="G7" s="47"/>
      <c r="H7" s="47"/>
      <c r="I7" s="47"/>
      <c r="J7" s="219" t="s">
        <v>2</v>
      </c>
      <c r="K7" s="220"/>
      <c r="L7" s="220"/>
      <c r="M7" s="220"/>
      <c r="N7" s="220"/>
      <c r="O7" s="221"/>
    </row>
    <row r="8" spans="1:15" ht="15" thickBot="1" x14ac:dyDescent="0.35">
      <c r="J8" s="219"/>
      <c r="K8" s="220"/>
      <c r="L8" s="221"/>
      <c r="M8" s="219"/>
      <c r="N8" s="220"/>
      <c r="O8" s="221"/>
    </row>
    <row r="9" spans="1:15" ht="21" thickBot="1" x14ac:dyDescent="0.35">
      <c r="A9" s="50"/>
      <c r="B9" s="51" t="s">
        <v>3</v>
      </c>
      <c r="C9" s="52" t="s">
        <v>4</v>
      </c>
      <c r="D9" s="53" t="s">
        <v>5</v>
      </c>
      <c r="E9" s="54" t="s">
        <v>4</v>
      </c>
      <c r="F9" s="55" t="s">
        <v>6</v>
      </c>
      <c r="G9" s="224" t="s">
        <v>7</v>
      </c>
      <c r="H9" s="225"/>
      <c r="I9" s="226"/>
      <c r="J9" s="56" t="s">
        <v>8</v>
      </c>
      <c r="K9" s="57" t="s">
        <v>9</v>
      </c>
      <c r="L9" s="58" t="s">
        <v>10</v>
      </c>
      <c r="M9" s="56" t="s">
        <v>8</v>
      </c>
      <c r="N9" s="57" t="s">
        <v>9</v>
      </c>
      <c r="O9" s="58" t="s">
        <v>10</v>
      </c>
    </row>
    <row r="10" spans="1:15" ht="15" thickBot="1" x14ac:dyDescent="0.35">
      <c r="A10" s="50"/>
      <c r="B10" s="51"/>
      <c r="C10" s="59"/>
      <c r="D10" s="60"/>
      <c r="E10" s="61"/>
      <c r="F10" s="62"/>
      <c r="G10" s="63" t="s">
        <v>61</v>
      </c>
      <c r="H10" s="64" t="s">
        <v>62</v>
      </c>
      <c r="I10" s="64" t="s">
        <v>63</v>
      </c>
      <c r="J10" s="65"/>
      <c r="K10" s="66"/>
      <c r="L10" s="67"/>
      <c r="M10" s="65"/>
      <c r="N10" s="66"/>
      <c r="O10" s="67"/>
    </row>
    <row r="11" spans="1:15" ht="33.75" customHeight="1" x14ac:dyDescent="0.3">
      <c r="A11" s="50"/>
      <c r="B11" s="207" t="s">
        <v>138</v>
      </c>
      <c r="C11" s="210">
        <v>200</v>
      </c>
      <c r="D11" s="230" t="s">
        <v>96</v>
      </c>
      <c r="E11" s="204">
        <v>20</v>
      </c>
      <c r="F11" s="68" t="s">
        <v>91</v>
      </c>
      <c r="G11" s="69">
        <v>15</v>
      </c>
      <c r="H11" s="70" t="s">
        <v>68</v>
      </c>
      <c r="I11" s="71">
        <f>G11</f>
        <v>15</v>
      </c>
      <c r="J11" s="1"/>
      <c r="K11" s="72">
        <f>IF($J$11*$G$11&gt;$I$11,$I$11,$G$11*$J$11)</f>
        <v>0</v>
      </c>
      <c r="L11" s="37"/>
      <c r="M11" s="1"/>
      <c r="N11" s="7"/>
      <c r="O11" s="37"/>
    </row>
    <row r="12" spans="1:15" ht="33.75" customHeight="1" x14ac:dyDescent="0.3">
      <c r="A12" s="50"/>
      <c r="B12" s="208"/>
      <c r="C12" s="211"/>
      <c r="D12" s="227"/>
      <c r="E12" s="205"/>
      <c r="F12" s="73" t="s">
        <v>94</v>
      </c>
      <c r="G12" s="74">
        <v>8</v>
      </c>
      <c r="H12" s="75" t="s">
        <v>68</v>
      </c>
      <c r="I12" s="76">
        <f>G12</f>
        <v>8</v>
      </c>
      <c r="J12" s="5"/>
      <c r="K12" s="77">
        <f t="shared" ref="K12:K61" si="0">IF(J12*G12&gt;I12,I12,G12*J12)</f>
        <v>0</v>
      </c>
      <c r="L12" s="38"/>
      <c r="M12" s="5"/>
      <c r="N12" s="8"/>
      <c r="O12" s="38"/>
    </row>
    <row r="13" spans="1:15" ht="33.75" customHeight="1" x14ac:dyDescent="0.3">
      <c r="A13" s="50"/>
      <c r="B13" s="208"/>
      <c r="C13" s="211"/>
      <c r="D13" s="227"/>
      <c r="E13" s="205"/>
      <c r="F13" s="73" t="s">
        <v>92</v>
      </c>
      <c r="G13" s="74">
        <v>5</v>
      </c>
      <c r="H13" s="75" t="s">
        <v>68</v>
      </c>
      <c r="I13" s="76">
        <f>G13</f>
        <v>5</v>
      </c>
      <c r="J13" s="5"/>
      <c r="K13" s="77">
        <f t="shared" si="0"/>
        <v>0</v>
      </c>
      <c r="L13" s="38"/>
      <c r="M13" s="5"/>
      <c r="N13" s="8"/>
      <c r="O13" s="38"/>
    </row>
    <row r="14" spans="1:15" ht="33.75" customHeight="1" thickBot="1" x14ac:dyDescent="0.35">
      <c r="A14" s="50"/>
      <c r="B14" s="208"/>
      <c r="C14" s="211"/>
      <c r="D14" s="228"/>
      <c r="E14" s="206"/>
      <c r="F14" s="73" t="s">
        <v>93</v>
      </c>
      <c r="G14" s="78">
        <v>3</v>
      </c>
      <c r="H14" s="79" t="s">
        <v>68</v>
      </c>
      <c r="I14" s="80">
        <f>G14</f>
        <v>3</v>
      </c>
      <c r="J14" s="2"/>
      <c r="K14" s="81">
        <f t="shared" si="0"/>
        <v>0</v>
      </c>
      <c r="L14" s="39"/>
      <c r="M14" s="2"/>
      <c r="N14" s="9"/>
      <c r="O14" s="39"/>
    </row>
    <row r="15" spans="1:15" ht="15" thickBot="1" x14ac:dyDescent="0.35">
      <c r="A15" s="50"/>
      <c r="B15" s="208"/>
      <c r="C15" s="211"/>
      <c r="D15" s="82"/>
      <c r="E15" s="83"/>
      <c r="F15" s="83"/>
      <c r="G15" s="84"/>
      <c r="H15" s="84"/>
      <c r="I15" s="84"/>
      <c r="J15" s="85"/>
      <c r="K15" s="86">
        <f>SUM(K11:K14)</f>
        <v>0</v>
      </c>
      <c r="L15" s="87"/>
      <c r="M15" s="85"/>
      <c r="N15" s="86"/>
      <c r="O15" s="87"/>
    </row>
    <row r="16" spans="1:15" ht="40.5" customHeight="1" x14ac:dyDescent="0.3">
      <c r="A16" s="50"/>
      <c r="B16" s="208"/>
      <c r="C16" s="211"/>
      <c r="D16" s="222" t="s">
        <v>95</v>
      </c>
      <c r="E16" s="204">
        <v>10</v>
      </c>
      <c r="F16" s="88" t="s">
        <v>130</v>
      </c>
      <c r="G16" s="89">
        <v>5</v>
      </c>
      <c r="H16" s="90" t="s">
        <v>117</v>
      </c>
      <c r="I16" s="91">
        <v>5</v>
      </c>
      <c r="J16" s="10"/>
      <c r="K16" s="90">
        <f t="shared" si="0"/>
        <v>0</v>
      </c>
      <c r="L16" s="40"/>
      <c r="M16" s="1"/>
      <c r="N16" s="7"/>
      <c r="O16" s="37"/>
    </row>
    <row r="17" spans="1:15" ht="40.5" customHeight="1" x14ac:dyDescent="0.3">
      <c r="A17" s="50"/>
      <c r="B17" s="208"/>
      <c r="C17" s="211"/>
      <c r="D17" s="223"/>
      <c r="E17" s="206"/>
      <c r="F17" s="92" t="s">
        <v>131</v>
      </c>
      <c r="G17" s="93">
        <v>3</v>
      </c>
      <c r="H17" s="94" t="s">
        <v>117</v>
      </c>
      <c r="I17" s="95">
        <v>3</v>
      </c>
      <c r="J17" s="11"/>
      <c r="K17" s="96">
        <f t="shared" si="0"/>
        <v>0</v>
      </c>
      <c r="L17" s="41"/>
      <c r="M17" s="2"/>
      <c r="N17" s="9"/>
      <c r="O17" s="39"/>
    </row>
    <row r="18" spans="1:15" ht="40.5" customHeight="1" x14ac:dyDescent="0.3">
      <c r="A18" s="50"/>
      <c r="B18" s="208"/>
      <c r="C18" s="211"/>
      <c r="D18" s="223"/>
      <c r="E18" s="206"/>
      <c r="F18" s="92" t="s">
        <v>132</v>
      </c>
      <c r="G18" s="93">
        <v>1</v>
      </c>
      <c r="H18" s="94" t="s">
        <v>117</v>
      </c>
      <c r="I18" s="95">
        <v>5</v>
      </c>
      <c r="J18" s="11"/>
      <c r="K18" s="96">
        <f t="shared" si="0"/>
        <v>0</v>
      </c>
      <c r="L18" s="41"/>
      <c r="M18" s="2"/>
      <c r="N18" s="9"/>
      <c r="O18" s="39"/>
    </row>
    <row r="19" spans="1:15" ht="40.5" customHeight="1" thickBot="1" x14ac:dyDescent="0.35">
      <c r="A19" s="50"/>
      <c r="B19" s="208"/>
      <c r="C19" s="211"/>
      <c r="D19" s="216"/>
      <c r="E19" s="217"/>
      <c r="F19" s="92" t="s">
        <v>133</v>
      </c>
      <c r="G19" s="93">
        <v>0.5</v>
      </c>
      <c r="H19" s="97" t="s">
        <v>117</v>
      </c>
      <c r="I19" s="98">
        <v>4</v>
      </c>
      <c r="J19" s="12"/>
      <c r="K19" s="96">
        <f t="shared" si="0"/>
        <v>0</v>
      </c>
      <c r="L19" s="41"/>
      <c r="M19" s="5"/>
      <c r="N19" s="8"/>
      <c r="O19" s="38"/>
    </row>
    <row r="20" spans="1:15" ht="15" thickBot="1" x14ac:dyDescent="0.35">
      <c r="A20" s="50"/>
      <c r="B20" s="208"/>
      <c r="C20" s="211"/>
      <c r="D20" s="99"/>
      <c r="E20" s="100"/>
      <c r="F20" s="100"/>
      <c r="G20" s="101"/>
      <c r="H20" s="101"/>
      <c r="I20" s="101"/>
      <c r="J20" s="102"/>
      <c r="K20" s="103">
        <f>SUM(K16:K19)</f>
        <v>0</v>
      </c>
      <c r="L20" s="104"/>
      <c r="M20" s="102"/>
      <c r="N20" s="103"/>
      <c r="O20" s="104"/>
    </row>
    <row r="21" spans="1:15" ht="18" customHeight="1" x14ac:dyDescent="0.3">
      <c r="B21" s="208"/>
      <c r="C21" s="211"/>
      <c r="D21" s="222" t="s">
        <v>143</v>
      </c>
      <c r="E21" s="204">
        <v>5</v>
      </c>
      <c r="F21" s="213" t="s">
        <v>97</v>
      </c>
      <c r="G21" s="89"/>
      <c r="H21" s="105" t="s">
        <v>118</v>
      </c>
      <c r="I21" s="69">
        <v>4</v>
      </c>
      <c r="J21" s="1"/>
      <c r="K21" s="72">
        <f t="shared" si="0"/>
        <v>0</v>
      </c>
      <c r="L21" s="37"/>
      <c r="M21" s="1"/>
      <c r="N21" s="7"/>
      <c r="O21" s="37"/>
    </row>
    <row r="22" spans="1:15" ht="30" customHeight="1" x14ac:dyDescent="0.3">
      <c r="B22" s="208"/>
      <c r="C22" s="211"/>
      <c r="D22" s="215"/>
      <c r="E22" s="205"/>
      <c r="F22" s="214"/>
      <c r="G22" s="106"/>
      <c r="H22" s="75" t="s">
        <v>119</v>
      </c>
      <c r="I22" s="76">
        <v>2</v>
      </c>
      <c r="J22" s="5"/>
      <c r="K22" s="77">
        <f t="shared" si="0"/>
        <v>0</v>
      </c>
      <c r="L22" s="38"/>
      <c r="M22" s="5"/>
      <c r="N22" s="8"/>
      <c r="O22" s="38"/>
    </row>
    <row r="23" spans="1:15" ht="35.25" customHeight="1" thickBot="1" x14ac:dyDescent="0.35">
      <c r="B23" s="208"/>
      <c r="C23" s="211"/>
      <c r="D23" s="216"/>
      <c r="E23" s="217"/>
      <c r="F23" s="92" t="s">
        <v>100</v>
      </c>
      <c r="G23" s="107">
        <v>5</v>
      </c>
      <c r="H23" s="94" t="s">
        <v>68</v>
      </c>
      <c r="I23" s="108">
        <v>5</v>
      </c>
      <c r="J23" s="4"/>
      <c r="K23" s="81">
        <f t="shared" si="0"/>
        <v>0</v>
      </c>
      <c r="L23" s="42"/>
      <c r="M23" s="4"/>
      <c r="N23" s="9"/>
      <c r="O23" s="42"/>
    </row>
    <row r="24" spans="1:15" ht="15" thickBot="1" x14ac:dyDescent="0.35">
      <c r="B24" s="208"/>
      <c r="C24" s="211"/>
      <c r="D24" s="82"/>
      <c r="E24" s="83"/>
      <c r="F24" s="83"/>
      <c r="G24" s="84"/>
      <c r="H24" s="84"/>
      <c r="I24" s="84"/>
      <c r="J24" s="85"/>
      <c r="K24" s="86">
        <f>SUM(K21:K23)</f>
        <v>0</v>
      </c>
      <c r="L24" s="87"/>
      <c r="M24" s="85"/>
      <c r="N24" s="86"/>
      <c r="O24" s="87"/>
    </row>
    <row r="25" spans="1:15" ht="25.05" customHeight="1" x14ac:dyDescent="0.3">
      <c r="B25" s="208"/>
      <c r="C25" s="211"/>
      <c r="D25" s="227" t="s">
        <v>144</v>
      </c>
      <c r="E25" s="205">
        <v>80</v>
      </c>
      <c r="F25" s="109" t="s">
        <v>134</v>
      </c>
      <c r="G25" s="69">
        <v>2</v>
      </c>
      <c r="H25" s="70" t="s">
        <v>120</v>
      </c>
      <c r="I25" s="71">
        <v>6</v>
      </c>
      <c r="J25" s="1"/>
      <c r="K25" s="72">
        <f t="shared" si="0"/>
        <v>0</v>
      </c>
      <c r="L25" s="37"/>
      <c r="M25" s="1"/>
      <c r="N25" s="7"/>
      <c r="O25" s="37"/>
    </row>
    <row r="26" spans="1:15" ht="25.05" customHeight="1" x14ac:dyDescent="0.3">
      <c r="B26" s="208"/>
      <c r="C26" s="211"/>
      <c r="D26" s="228"/>
      <c r="E26" s="206"/>
      <c r="F26" s="110" t="s">
        <v>12</v>
      </c>
      <c r="G26" s="78">
        <v>5</v>
      </c>
      <c r="H26" s="79" t="s">
        <v>87</v>
      </c>
      <c r="I26" s="80">
        <v>25</v>
      </c>
      <c r="J26" s="2"/>
      <c r="K26" s="81">
        <f t="shared" si="0"/>
        <v>0</v>
      </c>
      <c r="L26" s="39"/>
      <c r="M26" s="2"/>
      <c r="N26" s="9"/>
      <c r="O26" s="39"/>
    </row>
    <row r="27" spans="1:15" ht="25.05" customHeight="1" x14ac:dyDescent="0.3">
      <c r="B27" s="208"/>
      <c r="C27" s="211"/>
      <c r="D27" s="228"/>
      <c r="E27" s="206"/>
      <c r="F27" s="110" t="s">
        <v>13</v>
      </c>
      <c r="G27" s="78">
        <v>3</v>
      </c>
      <c r="H27" s="79" t="s">
        <v>87</v>
      </c>
      <c r="I27" s="80">
        <f>G27*10</f>
        <v>30</v>
      </c>
      <c r="J27" s="2"/>
      <c r="K27" s="81">
        <f t="shared" si="0"/>
        <v>0</v>
      </c>
      <c r="L27" s="39"/>
      <c r="M27" s="2"/>
      <c r="N27" s="9"/>
      <c r="O27" s="39"/>
    </row>
    <row r="28" spans="1:15" ht="25.05" customHeight="1" x14ac:dyDescent="0.3">
      <c r="B28" s="208"/>
      <c r="C28" s="211"/>
      <c r="D28" s="228"/>
      <c r="E28" s="206"/>
      <c r="F28" s="111" t="s">
        <v>121</v>
      </c>
      <c r="G28" s="112">
        <v>2</v>
      </c>
      <c r="H28" s="79" t="s">
        <v>87</v>
      </c>
      <c r="I28" s="108">
        <f>G28*10</f>
        <v>20</v>
      </c>
      <c r="J28" s="2"/>
      <c r="K28" s="81">
        <f t="shared" si="0"/>
        <v>0</v>
      </c>
      <c r="L28" s="39"/>
      <c r="M28" s="2"/>
      <c r="N28" s="9"/>
      <c r="O28" s="39"/>
    </row>
    <row r="29" spans="1:15" ht="25.05" customHeight="1" x14ac:dyDescent="0.3">
      <c r="B29" s="208"/>
      <c r="C29" s="211"/>
      <c r="D29" s="228"/>
      <c r="E29" s="206"/>
      <c r="F29" s="113" t="s">
        <v>14</v>
      </c>
      <c r="G29" s="112">
        <v>2</v>
      </c>
      <c r="H29" s="79" t="s">
        <v>87</v>
      </c>
      <c r="I29" s="108">
        <v>20</v>
      </c>
      <c r="J29" s="2"/>
      <c r="K29" s="81">
        <f t="shared" si="0"/>
        <v>0</v>
      </c>
      <c r="L29" s="39"/>
      <c r="M29" s="2"/>
      <c r="N29" s="9"/>
      <c r="O29" s="39"/>
    </row>
    <row r="30" spans="1:15" ht="25.05" customHeight="1" x14ac:dyDescent="0.3">
      <c r="B30" s="208"/>
      <c r="C30" s="211"/>
      <c r="D30" s="228"/>
      <c r="E30" s="206"/>
      <c r="F30" s="114" t="s">
        <v>15</v>
      </c>
      <c r="G30" s="115">
        <v>1</v>
      </c>
      <c r="H30" s="79" t="s">
        <v>87</v>
      </c>
      <c r="I30" s="108">
        <v>10</v>
      </c>
      <c r="J30" s="4"/>
      <c r="K30" s="81">
        <f t="shared" si="0"/>
        <v>0</v>
      </c>
      <c r="L30" s="42"/>
      <c r="M30" s="4"/>
      <c r="N30" s="9"/>
      <c r="O30" s="42"/>
    </row>
    <row r="31" spans="1:15" ht="25.05" customHeight="1" x14ac:dyDescent="0.3">
      <c r="B31" s="208"/>
      <c r="C31" s="211"/>
      <c r="D31" s="229"/>
      <c r="E31" s="217"/>
      <c r="F31" s="114" t="s">
        <v>110</v>
      </c>
      <c r="G31" s="115">
        <v>0.25</v>
      </c>
      <c r="H31" s="79" t="s">
        <v>122</v>
      </c>
      <c r="I31" s="116">
        <f>G31*10</f>
        <v>2.5</v>
      </c>
      <c r="J31" s="4"/>
      <c r="K31" s="117">
        <f t="shared" si="0"/>
        <v>0</v>
      </c>
      <c r="L31" s="42"/>
      <c r="M31" s="4"/>
      <c r="N31" s="13"/>
      <c r="O31" s="42"/>
    </row>
    <row r="32" spans="1:15" ht="25.05" customHeight="1" x14ac:dyDescent="0.3">
      <c r="B32" s="208"/>
      <c r="C32" s="211"/>
      <c r="D32" s="229"/>
      <c r="E32" s="217"/>
      <c r="F32" s="118" t="s">
        <v>90</v>
      </c>
      <c r="G32" s="74">
        <v>0.25</v>
      </c>
      <c r="H32" s="75" t="s">
        <v>122</v>
      </c>
      <c r="I32" s="119">
        <v>10</v>
      </c>
      <c r="J32" s="4"/>
      <c r="K32" s="117">
        <f t="shared" si="0"/>
        <v>0</v>
      </c>
      <c r="L32" s="42"/>
      <c r="M32" s="4"/>
      <c r="N32" s="13"/>
      <c r="O32" s="42"/>
    </row>
    <row r="33" spans="2:15" ht="25.05" customHeight="1" x14ac:dyDescent="0.3">
      <c r="B33" s="208"/>
      <c r="C33" s="211"/>
      <c r="D33" s="229"/>
      <c r="E33" s="217"/>
      <c r="F33" s="118" t="s">
        <v>113</v>
      </c>
      <c r="G33" s="74">
        <v>5</v>
      </c>
      <c r="H33" s="75" t="s">
        <v>123</v>
      </c>
      <c r="I33" s="119">
        <v>25</v>
      </c>
      <c r="J33" s="4"/>
      <c r="K33" s="117">
        <f t="shared" si="0"/>
        <v>0</v>
      </c>
      <c r="L33" s="42"/>
      <c r="M33" s="4"/>
      <c r="N33" s="13"/>
      <c r="O33" s="42"/>
    </row>
    <row r="34" spans="2:15" ht="25.05" customHeight="1" x14ac:dyDescent="0.3">
      <c r="B34" s="208"/>
      <c r="C34" s="211"/>
      <c r="D34" s="229"/>
      <c r="E34" s="217"/>
      <c r="F34" s="118" t="s">
        <v>137</v>
      </c>
      <c r="G34" s="74">
        <v>3</v>
      </c>
      <c r="H34" s="75" t="s">
        <v>123</v>
      </c>
      <c r="I34" s="119">
        <f>G34*10</f>
        <v>30</v>
      </c>
      <c r="J34" s="4"/>
      <c r="K34" s="117">
        <f t="shared" si="0"/>
        <v>0</v>
      </c>
      <c r="L34" s="42"/>
      <c r="M34" s="4"/>
      <c r="N34" s="13"/>
      <c r="O34" s="42"/>
    </row>
    <row r="35" spans="2:15" ht="25.05" customHeight="1" x14ac:dyDescent="0.3">
      <c r="B35" s="208"/>
      <c r="C35" s="211"/>
      <c r="D35" s="229"/>
      <c r="E35" s="217"/>
      <c r="F35" s="118" t="s">
        <v>114</v>
      </c>
      <c r="G35" s="74">
        <v>3</v>
      </c>
      <c r="H35" s="75" t="s">
        <v>123</v>
      </c>
      <c r="I35" s="119">
        <f>G35*5</f>
        <v>15</v>
      </c>
      <c r="J35" s="4"/>
      <c r="K35" s="117">
        <f t="shared" si="0"/>
        <v>0</v>
      </c>
      <c r="L35" s="42"/>
      <c r="M35" s="4"/>
      <c r="N35" s="13"/>
      <c r="O35" s="42"/>
    </row>
    <row r="36" spans="2:15" ht="25.05" customHeight="1" x14ac:dyDescent="0.3">
      <c r="B36" s="208"/>
      <c r="C36" s="211"/>
      <c r="D36" s="229"/>
      <c r="E36" s="217"/>
      <c r="F36" s="118" t="s">
        <v>115</v>
      </c>
      <c r="G36" s="74">
        <v>2</v>
      </c>
      <c r="H36" s="75" t="s">
        <v>123</v>
      </c>
      <c r="I36" s="119">
        <v>6</v>
      </c>
      <c r="J36" s="4"/>
      <c r="K36" s="117">
        <f t="shared" si="0"/>
        <v>0</v>
      </c>
      <c r="L36" s="42"/>
      <c r="M36" s="4"/>
      <c r="N36" s="13"/>
      <c r="O36" s="42"/>
    </row>
    <row r="37" spans="2:15" ht="25.05" customHeight="1" thickBot="1" x14ac:dyDescent="0.35">
      <c r="B37" s="208"/>
      <c r="C37" s="211"/>
      <c r="D37" s="229"/>
      <c r="E37" s="217"/>
      <c r="F37" s="118" t="s">
        <v>116</v>
      </c>
      <c r="G37" s="74">
        <v>1</v>
      </c>
      <c r="H37" s="75" t="s">
        <v>123</v>
      </c>
      <c r="I37" s="119">
        <v>3</v>
      </c>
      <c r="J37" s="4"/>
      <c r="K37" s="117">
        <f t="shared" si="0"/>
        <v>0</v>
      </c>
      <c r="L37" s="42"/>
      <c r="M37" s="4"/>
      <c r="N37" s="13"/>
      <c r="O37" s="42"/>
    </row>
    <row r="38" spans="2:15" ht="15" thickBot="1" x14ac:dyDescent="0.35">
      <c r="B38" s="208"/>
      <c r="C38" s="211"/>
      <c r="D38" s="82"/>
      <c r="E38" s="83"/>
      <c r="F38" s="83"/>
      <c r="G38" s="84"/>
      <c r="H38" s="84"/>
      <c r="I38" s="84"/>
      <c r="J38" s="85"/>
      <c r="K38" s="86">
        <f>SUM(K25:K37)</f>
        <v>0</v>
      </c>
      <c r="L38" s="87"/>
      <c r="M38" s="85"/>
      <c r="N38" s="86"/>
      <c r="O38" s="87"/>
    </row>
    <row r="39" spans="2:15" ht="22.5" customHeight="1" x14ac:dyDescent="0.3">
      <c r="B39" s="208"/>
      <c r="C39" s="211"/>
      <c r="D39" s="222" t="s">
        <v>111</v>
      </c>
      <c r="E39" s="204">
        <v>20</v>
      </c>
      <c r="F39" s="120" t="s">
        <v>124</v>
      </c>
      <c r="G39" s="121">
        <v>4</v>
      </c>
      <c r="H39" s="70" t="s">
        <v>89</v>
      </c>
      <c r="I39" s="71">
        <v>12</v>
      </c>
      <c r="J39" s="1"/>
      <c r="K39" s="72">
        <f t="shared" si="0"/>
        <v>0</v>
      </c>
      <c r="L39" s="37"/>
      <c r="M39" s="1"/>
      <c r="N39" s="7"/>
      <c r="O39" s="37"/>
    </row>
    <row r="40" spans="2:15" ht="22.5" customHeight="1" x14ac:dyDescent="0.3">
      <c r="B40" s="208"/>
      <c r="C40" s="211"/>
      <c r="D40" s="215"/>
      <c r="E40" s="205"/>
      <c r="F40" s="122" t="s">
        <v>103</v>
      </c>
      <c r="G40" s="106">
        <v>1</v>
      </c>
      <c r="H40" s="75" t="s">
        <v>89</v>
      </c>
      <c r="I40" s="76">
        <v>3</v>
      </c>
      <c r="J40" s="5"/>
      <c r="K40" s="77">
        <f t="shared" si="0"/>
        <v>0</v>
      </c>
      <c r="L40" s="38"/>
      <c r="M40" s="5"/>
      <c r="N40" s="8"/>
      <c r="O40" s="38"/>
    </row>
    <row r="41" spans="2:15" ht="22.5" customHeight="1" x14ac:dyDescent="0.3">
      <c r="B41" s="208"/>
      <c r="C41" s="211"/>
      <c r="D41" s="215"/>
      <c r="E41" s="205"/>
      <c r="F41" s="122" t="s">
        <v>102</v>
      </c>
      <c r="G41" s="106">
        <v>2</v>
      </c>
      <c r="H41" s="123" t="s">
        <v>89</v>
      </c>
      <c r="I41" s="76">
        <v>10</v>
      </c>
      <c r="J41" s="5"/>
      <c r="K41" s="77">
        <f t="shared" si="0"/>
        <v>0</v>
      </c>
      <c r="L41" s="38"/>
      <c r="M41" s="5"/>
      <c r="N41" s="8"/>
      <c r="O41" s="38"/>
    </row>
    <row r="42" spans="2:15" ht="22.5" customHeight="1" x14ac:dyDescent="0.3">
      <c r="B42" s="208"/>
      <c r="C42" s="211"/>
      <c r="D42" s="215"/>
      <c r="E42" s="205"/>
      <c r="F42" s="122" t="s">
        <v>104</v>
      </c>
      <c r="G42" s="106">
        <v>2</v>
      </c>
      <c r="H42" s="124" t="s">
        <v>88</v>
      </c>
      <c r="I42" s="76">
        <v>6</v>
      </c>
      <c r="J42" s="5"/>
      <c r="K42" s="77">
        <f t="shared" si="0"/>
        <v>0</v>
      </c>
      <c r="L42" s="38"/>
      <c r="M42" s="5"/>
      <c r="N42" s="8"/>
      <c r="O42" s="38"/>
    </row>
    <row r="43" spans="2:15" ht="22.5" customHeight="1" x14ac:dyDescent="0.3">
      <c r="B43" s="208"/>
      <c r="C43" s="211"/>
      <c r="D43" s="215"/>
      <c r="E43" s="205"/>
      <c r="F43" s="122" t="s">
        <v>105</v>
      </c>
      <c r="G43" s="106">
        <v>1</v>
      </c>
      <c r="H43" s="124" t="s">
        <v>87</v>
      </c>
      <c r="I43" s="76">
        <v>10</v>
      </c>
      <c r="J43" s="5"/>
      <c r="K43" s="77">
        <f t="shared" si="0"/>
        <v>0</v>
      </c>
      <c r="L43" s="38"/>
      <c r="M43" s="5"/>
      <c r="N43" s="8"/>
      <c r="O43" s="38"/>
    </row>
    <row r="44" spans="2:15" ht="22.5" customHeight="1" x14ac:dyDescent="0.3">
      <c r="B44" s="208"/>
      <c r="C44" s="211"/>
      <c r="D44" s="215"/>
      <c r="E44" s="205"/>
      <c r="F44" s="122" t="s">
        <v>106</v>
      </c>
      <c r="G44" s="106">
        <v>1</v>
      </c>
      <c r="H44" s="124" t="s">
        <v>125</v>
      </c>
      <c r="I44" s="76">
        <v>6</v>
      </c>
      <c r="J44" s="5"/>
      <c r="K44" s="77">
        <f t="shared" si="0"/>
        <v>0</v>
      </c>
      <c r="L44" s="38"/>
      <c r="M44" s="5"/>
      <c r="N44" s="8"/>
      <c r="O44" s="38"/>
    </row>
    <row r="45" spans="2:15" ht="22.5" customHeight="1" x14ac:dyDescent="0.3">
      <c r="B45" s="208"/>
      <c r="C45" s="211"/>
      <c r="D45" s="215"/>
      <c r="E45" s="205"/>
      <c r="F45" s="122" t="s">
        <v>135</v>
      </c>
      <c r="G45" s="106">
        <v>2</v>
      </c>
      <c r="H45" s="124" t="s">
        <v>128</v>
      </c>
      <c r="I45" s="76">
        <v>10</v>
      </c>
      <c r="J45" s="5"/>
      <c r="K45" s="77">
        <f t="shared" si="0"/>
        <v>0</v>
      </c>
      <c r="L45" s="38"/>
      <c r="M45" s="5"/>
      <c r="N45" s="8"/>
      <c r="O45" s="38"/>
    </row>
    <row r="46" spans="2:15" ht="22.5" customHeight="1" thickBot="1" x14ac:dyDescent="0.35">
      <c r="B46" s="208"/>
      <c r="C46" s="211"/>
      <c r="D46" s="215"/>
      <c r="E46" s="205"/>
      <c r="F46" s="122" t="s">
        <v>107</v>
      </c>
      <c r="G46" s="106">
        <v>2</v>
      </c>
      <c r="H46" s="124" t="s">
        <v>86</v>
      </c>
      <c r="I46" s="76">
        <v>2</v>
      </c>
      <c r="J46" s="5"/>
      <c r="K46" s="77">
        <f t="shared" si="0"/>
        <v>0</v>
      </c>
      <c r="L46" s="38"/>
      <c r="M46" s="5"/>
      <c r="N46" s="8"/>
      <c r="O46" s="38"/>
    </row>
    <row r="47" spans="2:15" ht="15" thickBot="1" x14ac:dyDescent="0.35">
      <c r="B47" s="208"/>
      <c r="C47" s="211"/>
      <c r="D47" s="82"/>
      <c r="E47" s="83"/>
      <c r="F47" s="83"/>
      <c r="G47" s="84"/>
      <c r="H47" s="84"/>
      <c r="I47" s="84"/>
      <c r="J47" s="85"/>
      <c r="K47" s="86">
        <f>SUM(K39:K46)</f>
        <v>0</v>
      </c>
      <c r="L47" s="87"/>
      <c r="M47" s="85"/>
      <c r="N47" s="86"/>
      <c r="O47" s="87"/>
    </row>
    <row r="48" spans="2:15" ht="30.75" customHeight="1" x14ac:dyDescent="0.3">
      <c r="B48" s="208"/>
      <c r="C48" s="211"/>
      <c r="D48" s="222" t="s">
        <v>145</v>
      </c>
      <c r="E48" s="204">
        <v>20</v>
      </c>
      <c r="F48" s="68" t="s">
        <v>16</v>
      </c>
      <c r="G48" s="121">
        <v>5</v>
      </c>
      <c r="H48" s="70" t="s">
        <v>126</v>
      </c>
      <c r="I48" s="71">
        <v>5</v>
      </c>
      <c r="J48" s="5"/>
      <c r="K48" s="77">
        <f t="shared" si="0"/>
        <v>0</v>
      </c>
      <c r="L48" s="38"/>
      <c r="M48" s="5"/>
      <c r="N48" s="8"/>
      <c r="O48" s="38"/>
    </row>
    <row r="49" spans="2:15" ht="30.75" customHeight="1" x14ac:dyDescent="0.3">
      <c r="B49" s="208"/>
      <c r="C49" s="211"/>
      <c r="D49" s="215"/>
      <c r="E49" s="205"/>
      <c r="F49" s="125" t="s">
        <v>17</v>
      </c>
      <c r="G49" s="115">
        <v>4</v>
      </c>
      <c r="H49" s="79" t="s">
        <v>126</v>
      </c>
      <c r="I49" s="76">
        <v>12</v>
      </c>
      <c r="J49" s="5"/>
      <c r="K49" s="81">
        <f t="shared" si="0"/>
        <v>0</v>
      </c>
      <c r="L49" s="38"/>
      <c r="M49" s="5"/>
      <c r="N49" s="9"/>
      <c r="O49" s="38"/>
    </row>
    <row r="50" spans="2:15" ht="30.75" customHeight="1" x14ac:dyDescent="0.3">
      <c r="B50" s="208"/>
      <c r="C50" s="211"/>
      <c r="D50" s="223"/>
      <c r="E50" s="206"/>
      <c r="F50" s="125" t="s">
        <v>18</v>
      </c>
      <c r="G50" s="115">
        <v>2</v>
      </c>
      <c r="H50" s="79" t="s">
        <v>126</v>
      </c>
      <c r="I50" s="80">
        <v>10</v>
      </c>
      <c r="J50" s="2"/>
      <c r="K50" s="81">
        <f t="shared" si="0"/>
        <v>0</v>
      </c>
      <c r="L50" s="39"/>
      <c r="M50" s="2"/>
      <c r="N50" s="9"/>
      <c r="O50" s="39"/>
    </row>
    <row r="51" spans="2:15" ht="30.75" customHeight="1" x14ac:dyDescent="0.3">
      <c r="B51" s="208"/>
      <c r="C51" s="211"/>
      <c r="D51" s="223"/>
      <c r="E51" s="206"/>
      <c r="F51" s="125" t="s">
        <v>141</v>
      </c>
      <c r="G51" s="115">
        <v>1.5</v>
      </c>
      <c r="H51" s="79" t="s">
        <v>126</v>
      </c>
      <c r="I51" s="80">
        <v>7.5</v>
      </c>
      <c r="J51" s="6"/>
      <c r="K51" s="79">
        <f t="shared" si="0"/>
        <v>0</v>
      </c>
      <c r="L51" s="43"/>
      <c r="M51" s="6"/>
      <c r="N51" s="14"/>
      <c r="O51" s="43"/>
    </row>
    <row r="52" spans="2:15" ht="30.75" customHeight="1" x14ac:dyDescent="0.3">
      <c r="B52" s="208"/>
      <c r="C52" s="211"/>
      <c r="D52" s="223"/>
      <c r="E52" s="206"/>
      <c r="F52" s="125" t="s">
        <v>85</v>
      </c>
      <c r="G52" s="115">
        <v>1.5</v>
      </c>
      <c r="H52" s="79" t="s">
        <v>126</v>
      </c>
      <c r="I52" s="80">
        <v>15</v>
      </c>
      <c r="J52" s="2"/>
      <c r="K52" s="81">
        <f t="shared" si="0"/>
        <v>0</v>
      </c>
      <c r="L52" s="39"/>
      <c r="M52" s="2"/>
      <c r="N52" s="9"/>
      <c r="O52" s="39"/>
    </row>
    <row r="53" spans="2:15" ht="30.75" customHeight="1" x14ac:dyDescent="0.3">
      <c r="B53" s="208"/>
      <c r="C53" s="211"/>
      <c r="D53" s="223"/>
      <c r="E53" s="206"/>
      <c r="F53" s="125" t="s">
        <v>142</v>
      </c>
      <c r="G53" s="115">
        <v>1</v>
      </c>
      <c r="H53" s="79" t="s">
        <v>126</v>
      </c>
      <c r="I53" s="80">
        <v>10</v>
      </c>
      <c r="J53" s="6"/>
      <c r="K53" s="79">
        <f t="shared" si="0"/>
        <v>0</v>
      </c>
      <c r="L53" s="43"/>
      <c r="M53" s="6"/>
      <c r="N53" s="14"/>
      <c r="O53" s="43"/>
    </row>
    <row r="54" spans="2:15" ht="30.75" customHeight="1" thickBot="1" x14ac:dyDescent="0.35">
      <c r="B54" s="208"/>
      <c r="C54" s="211"/>
      <c r="D54" s="223"/>
      <c r="E54" s="206"/>
      <c r="F54" s="125" t="s">
        <v>98</v>
      </c>
      <c r="G54" s="115">
        <v>0.25</v>
      </c>
      <c r="H54" s="79" t="s">
        <v>126</v>
      </c>
      <c r="I54" s="80">
        <f>G54*10</f>
        <v>2.5</v>
      </c>
      <c r="J54" s="2"/>
      <c r="K54" s="81">
        <f t="shared" si="0"/>
        <v>0</v>
      </c>
      <c r="L54" s="39"/>
      <c r="M54" s="2"/>
      <c r="N54" s="9"/>
      <c r="O54" s="39"/>
    </row>
    <row r="55" spans="2:15" ht="15" thickBot="1" x14ac:dyDescent="0.35">
      <c r="B55" s="208"/>
      <c r="C55" s="211"/>
      <c r="D55" s="82"/>
      <c r="E55" s="83"/>
      <c r="F55" s="83"/>
      <c r="G55" s="84"/>
      <c r="H55" s="84"/>
      <c r="I55" s="84"/>
      <c r="J55" s="85"/>
      <c r="K55" s="86">
        <f>SUM(K48:K54)</f>
        <v>0</v>
      </c>
      <c r="L55" s="87"/>
      <c r="M55" s="85"/>
      <c r="N55" s="86"/>
      <c r="O55" s="87"/>
    </row>
    <row r="56" spans="2:15" ht="24.75" customHeight="1" x14ac:dyDescent="0.3">
      <c r="B56" s="208"/>
      <c r="C56" s="211"/>
      <c r="D56" s="222" t="s">
        <v>146</v>
      </c>
      <c r="E56" s="204">
        <v>20</v>
      </c>
      <c r="F56" s="68" t="s">
        <v>19</v>
      </c>
      <c r="G56" s="121">
        <v>2</v>
      </c>
      <c r="H56" s="70" t="s">
        <v>127</v>
      </c>
      <c r="I56" s="71">
        <v>4</v>
      </c>
      <c r="J56" s="1"/>
      <c r="K56" s="72">
        <f t="shared" si="0"/>
        <v>0</v>
      </c>
      <c r="L56" s="37"/>
      <c r="M56" s="1"/>
      <c r="N56" s="7"/>
      <c r="O56" s="37"/>
    </row>
    <row r="57" spans="2:15" ht="24.75" customHeight="1" x14ac:dyDescent="0.3">
      <c r="B57" s="208"/>
      <c r="C57" s="211"/>
      <c r="D57" s="223"/>
      <c r="E57" s="206"/>
      <c r="F57" s="125" t="s">
        <v>20</v>
      </c>
      <c r="G57" s="115">
        <v>1.5</v>
      </c>
      <c r="H57" s="79" t="s">
        <v>128</v>
      </c>
      <c r="I57" s="80">
        <f>4*G57</f>
        <v>6</v>
      </c>
      <c r="J57" s="2"/>
      <c r="K57" s="81">
        <f t="shared" si="0"/>
        <v>0</v>
      </c>
      <c r="L57" s="39"/>
      <c r="M57" s="2"/>
      <c r="N57" s="9"/>
      <c r="O57" s="39"/>
    </row>
    <row r="58" spans="2:15" ht="24.75" customHeight="1" x14ac:dyDescent="0.3">
      <c r="B58" s="208"/>
      <c r="C58" s="211"/>
      <c r="D58" s="223"/>
      <c r="E58" s="206"/>
      <c r="F58" s="125" t="s">
        <v>99</v>
      </c>
      <c r="G58" s="115">
        <v>1</v>
      </c>
      <c r="H58" s="79" t="s">
        <v>127</v>
      </c>
      <c r="I58" s="108">
        <f>G58*10</f>
        <v>10</v>
      </c>
      <c r="J58" s="4"/>
      <c r="K58" s="81">
        <f t="shared" si="0"/>
        <v>0</v>
      </c>
      <c r="L58" s="42"/>
      <c r="M58" s="4"/>
      <c r="N58" s="9"/>
      <c r="O58" s="42"/>
    </row>
    <row r="59" spans="2:15" ht="24.75" customHeight="1" thickBot="1" x14ac:dyDescent="0.35">
      <c r="B59" s="208"/>
      <c r="C59" s="211"/>
      <c r="D59" s="223"/>
      <c r="E59" s="206"/>
      <c r="F59" s="125" t="s">
        <v>101</v>
      </c>
      <c r="G59" s="115">
        <v>0.5</v>
      </c>
      <c r="H59" s="79" t="s">
        <v>128</v>
      </c>
      <c r="I59" s="108">
        <f>G59*20</f>
        <v>10</v>
      </c>
      <c r="J59" s="4"/>
      <c r="K59" s="81">
        <f t="shared" si="0"/>
        <v>0</v>
      </c>
      <c r="L59" s="42"/>
      <c r="M59" s="4"/>
      <c r="N59" s="9"/>
      <c r="O59" s="42"/>
    </row>
    <row r="60" spans="2:15" ht="15" thickBot="1" x14ac:dyDescent="0.35">
      <c r="B60" s="208"/>
      <c r="C60" s="211"/>
      <c r="D60" s="82"/>
      <c r="E60" s="83"/>
      <c r="F60" s="83"/>
      <c r="G60" s="84"/>
      <c r="H60" s="84"/>
      <c r="I60" s="84"/>
      <c r="J60" s="85"/>
      <c r="K60" s="86">
        <f>SUM(K56:K59)</f>
        <v>0</v>
      </c>
      <c r="L60" s="87"/>
      <c r="M60" s="85"/>
      <c r="N60" s="86"/>
      <c r="O60" s="87"/>
    </row>
    <row r="61" spans="2:15" ht="44.25" customHeight="1" x14ac:dyDescent="0.3">
      <c r="B61" s="208"/>
      <c r="C61" s="211"/>
      <c r="D61" s="215" t="s">
        <v>147</v>
      </c>
      <c r="E61" s="205">
        <v>25</v>
      </c>
      <c r="F61" s="122" t="s">
        <v>109</v>
      </c>
      <c r="G61" s="106">
        <v>7.5</v>
      </c>
      <c r="H61" s="70" t="s">
        <v>129</v>
      </c>
      <c r="I61" s="76">
        <v>15</v>
      </c>
      <c r="J61" s="1"/>
      <c r="K61" s="72">
        <f t="shared" si="0"/>
        <v>0</v>
      </c>
      <c r="L61" s="37"/>
      <c r="M61" s="1"/>
      <c r="N61" s="7"/>
      <c r="O61" s="37"/>
    </row>
    <row r="62" spans="2:15" ht="44.25" customHeight="1" thickBot="1" x14ac:dyDescent="0.35">
      <c r="B62" s="208"/>
      <c r="C62" s="211"/>
      <c r="D62" s="216"/>
      <c r="E62" s="217"/>
      <c r="F62" s="126" t="s">
        <v>108</v>
      </c>
      <c r="G62" s="93"/>
      <c r="H62" s="97"/>
      <c r="I62" s="108">
        <v>20</v>
      </c>
      <c r="J62" s="3"/>
      <c r="K62" s="127">
        <f>IF(J62*G62&gt;I62,I62,G62*J62)</f>
        <v>0</v>
      </c>
      <c r="L62" s="44"/>
      <c r="M62" s="3"/>
      <c r="N62" s="15"/>
      <c r="O62" s="44"/>
    </row>
    <row r="63" spans="2:15" ht="15" thickBot="1" x14ac:dyDescent="0.35">
      <c r="B63" s="209"/>
      <c r="C63" s="212"/>
      <c r="D63" s="128"/>
      <c r="E63" s="129"/>
      <c r="F63" s="129"/>
      <c r="G63" s="130"/>
      <c r="H63" s="130"/>
      <c r="I63" s="130"/>
      <c r="J63" s="102"/>
      <c r="K63" s="103">
        <f>SUM(K61:K62)</f>
        <v>0</v>
      </c>
      <c r="L63" s="104"/>
      <c r="M63" s="102"/>
      <c r="N63" s="103"/>
      <c r="O63" s="104"/>
    </row>
    <row r="64" spans="2:15" ht="15" thickBot="1" x14ac:dyDescent="0.35">
      <c r="B64" s="131" t="s">
        <v>21</v>
      </c>
      <c r="C64" s="132">
        <f>C11</f>
        <v>200</v>
      </c>
      <c r="D64" s="133"/>
      <c r="E64" s="133"/>
      <c r="F64" s="133"/>
      <c r="G64" s="134"/>
      <c r="H64" s="135" t="s">
        <v>11</v>
      </c>
      <c r="I64" s="135"/>
      <c r="J64" s="133"/>
      <c r="K64" s="136">
        <f>+K63+K60+K55+K47+K38+K24+K20+K15</f>
        <v>0</v>
      </c>
      <c r="L64" s="137"/>
      <c r="M64" s="133"/>
      <c r="N64" s="136"/>
      <c r="O64" s="137"/>
    </row>
    <row r="65" spans="2:15" ht="25.05" customHeight="1" x14ac:dyDescent="0.3">
      <c r="B65" s="244" t="s">
        <v>140</v>
      </c>
      <c r="C65" s="234">
        <v>200</v>
      </c>
      <c r="D65" s="237" t="s">
        <v>23</v>
      </c>
      <c r="E65" s="240">
        <v>120</v>
      </c>
      <c r="F65" s="138" t="s">
        <v>148</v>
      </c>
      <c r="G65" s="139">
        <v>60</v>
      </c>
      <c r="H65" s="140" t="s">
        <v>68</v>
      </c>
      <c r="I65" s="141">
        <v>60</v>
      </c>
      <c r="J65" s="1"/>
      <c r="K65" s="72">
        <f t="shared" ref="K65:K72" si="1">IF(J65*G65&gt;I65,I65,G65*J65)</f>
        <v>0</v>
      </c>
      <c r="L65" s="37"/>
      <c r="M65" s="1"/>
      <c r="N65" s="7"/>
      <c r="O65" s="37"/>
    </row>
    <row r="66" spans="2:15" ht="25.05" customHeight="1" x14ac:dyDescent="0.3">
      <c r="B66" s="245"/>
      <c r="C66" s="248"/>
      <c r="D66" s="250"/>
      <c r="E66" s="252"/>
      <c r="F66" s="142" t="s">
        <v>149</v>
      </c>
      <c r="G66" s="143">
        <v>40</v>
      </c>
      <c r="H66" s="144" t="s">
        <v>68</v>
      </c>
      <c r="I66" s="145">
        <v>40</v>
      </c>
      <c r="J66" s="5"/>
      <c r="K66" s="77">
        <f t="shared" si="1"/>
        <v>0</v>
      </c>
      <c r="L66" s="38"/>
      <c r="M66" s="5"/>
      <c r="N66" s="8"/>
      <c r="O66" s="38"/>
    </row>
    <row r="67" spans="2:15" ht="25.05" customHeight="1" x14ac:dyDescent="0.3">
      <c r="B67" s="245"/>
      <c r="C67" s="248"/>
      <c r="D67" s="250"/>
      <c r="E67" s="252"/>
      <c r="F67" s="142" t="s">
        <v>72</v>
      </c>
      <c r="G67" s="143">
        <v>6</v>
      </c>
      <c r="H67" s="144" t="s">
        <v>69</v>
      </c>
      <c r="I67" s="145">
        <f>G67*3</f>
        <v>18</v>
      </c>
      <c r="J67" s="5"/>
      <c r="K67" s="77">
        <f t="shared" si="1"/>
        <v>0</v>
      </c>
      <c r="L67" s="38"/>
      <c r="M67" s="5"/>
      <c r="N67" s="8"/>
      <c r="O67" s="38"/>
    </row>
    <row r="68" spans="2:15" ht="25.05" customHeight="1" x14ac:dyDescent="0.3">
      <c r="B68" s="245"/>
      <c r="C68" s="248"/>
      <c r="D68" s="250"/>
      <c r="E68" s="252"/>
      <c r="F68" s="142" t="s">
        <v>150</v>
      </c>
      <c r="G68" s="143">
        <v>4</v>
      </c>
      <c r="H68" s="144" t="s">
        <v>69</v>
      </c>
      <c r="I68" s="145">
        <f>G68*3</f>
        <v>12</v>
      </c>
      <c r="J68" s="5"/>
      <c r="K68" s="77">
        <f t="shared" si="1"/>
        <v>0</v>
      </c>
      <c r="L68" s="38"/>
      <c r="M68" s="5"/>
      <c r="N68" s="8"/>
      <c r="O68" s="38"/>
    </row>
    <row r="69" spans="2:15" ht="25.05" customHeight="1" x14ac:dyDescent="0.3">
      <c r="B69" s="246"/>
      <c r="C69" s="235"/>
      <c r="D69" s="238"/>
      <c r="E69" s="241"/>
      <c r="F69" s="146" t="s">
        <v>151</v>
      </c>
      <c r="G69" s="147">
        <v>5</v>
      </c>
      <c r="H69" s="148" t="s">
        <v>70</v>
      </c>
      <c r="I69" s="149">
        <v>25</v>
      </c>
      <c r="J69" s="2"/>
      <c r="K69" s="81">
        <f t="shared" si="1"/>
        <v>0</v>
      </c>
      <c r="L69" s="39"/>
      <c r="M69" s="2"/>
      <c r="N69" s="9"/>
      <c r="O69" s="39"/>
    </row>
    <row r="70" spans="2:15" ht="25.05" customHeight="1" x14ac:dyDescent="0.3">
      <c r="B70" s="246"/>
      <c r="C70" s="235"/>
      <c r="D70" s="238"/>
      <c r="E70" s="241"/>
      <c r="F70" s="146" t="s">
        <v>152</v>
      </c>
      <c r="G70" s="147">
        <v>3</v>
      </c>
      <c r="H70" s="148" t="s">
        <v>70</v>
      </c>
      <c r="I70" s="149">
        <v>15</v>
      </c>
      <c r="J70" s="2"/>
      <c r="K70" s="77">
        <f t="shared" si="1"/>
        <v>0</v>
      </c>
      <c r="L70" s="39"/>
      <c r="M70" s="2"/>
      <c r="N70" s="8"/>
      <c r="O70" s="39"/>
    </row>
    <row r="71" spans="2:15" ht="25.05" customHeight="1" x14ac:dyDescent="0.3">
      <c r="B71" s="246"/>
      <c r="C71" s="235"/>
      <c r="D71" s="238"/>
      <c r="E71" s="241"/>
      <c r="F71" s="150" t="s">
        <v>24</v>
      </c>
      <c r="G71" s="151">
        <v>0.5</v>
      </c>
      <c r="H71" s="152" t="s">
        <v>71</v>
      </c>
      <c r="I71" s="153">
        <v>2</v>
      </c>
      <c r="J71" s="2"/>
      <c r="K71" s="81">
        <f t="shared" si="1"/>
        <v>0</v>
      </c>
      <c r="L71" s="39"/>
      <c r="M71" s="2"/>
      <c r="N71" s="9"/>
      <c r="O71" s="39"/>
    </row>
    <row r="72" spans="2:15" ht="25.05" customHeight="1" thickBot="1" x14ac:dyDescent="0.35">
      <c r="B72" s="246"/>
      <c r="C72" s="235"/>
      <c r="D72" s="251"/>
      <c r="E72" s="253"/>
      <c r="F72" s="154" t="s">
        <v>136</v>
      </c>
      <c r="G72" s="155">
        <v>1</v>
      </c>
      <c r="H72" s="156" t="s">
        <v>71</v>
      </c>
      <c r="I72" s="157">
        <v>4</v>
      </c>
      <c r="J72" s="3"/>
      <c r="K72" s="127">
        <f t="shared" si="1"/>
        <v>0</v>
      </c>
      <c r="L72" s="44"/>
      <c r="M72" s="3"/>
      <c r="N72" s="15"/>
      <c r="O72" s="44"/>
    </row>
    <row r="73" spans="2:15" ht="15" thickBot="1" x14ac:dyDescent="0.35">
      <c r="B73" s="246"/>
      <c r="C73" s="235"/>
      <c r="D73" s="158"/>
      <c r="E73" s="158"/>
      <c r="F73" s="158"/>
      <c r="G73" s="159"/>
      <c r="H73" s="159"/>
      <c r="I73" s="159"/>
      <c r="J73" s="85"/>
      <c r="K73" s="86">
        <f>IF(SUM(K65:K72)&gt;=E65,E65,SUM(K65:K72))</f>
        <v>0</v>
      </c>
      <c r="L73" s="87"/>
      <c r="M73" s="85"/>
      <c r="N73" s="86"/>
      <c r="O73" s="87"/>
    </row>
    <row r="74" spans="2:15" ht="48" customHeight="1" x14ac:dyDescent="0.3">
      <c r="B74" s="246"/>
      <c r="C74" s="235"/>
      <c r="D74" s="237">
        <v>40</v>
      </c>
      <c r="E74" s="240">
        <v>40</v>
      </c>
      <c r="F74" s="68" t="s">
        <v>153</v>
      </c>
      <c r="G74" s="121">
        <v>7.5</v>
      </c>
      <c r="H74" s="140" t="s">
        <v>73</v>
      </c>
      <c r="I74" s="141">
        <f>G74*5</f>
        <v>37.5</v>
      </c>
      <c r="J74" s="1"/>
      <c r="K74" s="72">
        <f t="shared" ref="K74:K75" si="2">IF(J74*G74&gt;I74,I74,G74*J74)</f>
        <v>0</v>
      </c>
      <c r="L74" s="37"/>
      <c r="M74" s="1"/>
      <c r="N74" s="7"/>
      <c r="O74" s="37"/>
    </row>
    <row r="75" spans="2:15" ht="48" customHeight="1" thickBot="1" x14ac:dyDescent="0.35">
      <c r="B75" s="246"/>
      <c r="C75" s="235"/>
      <c r="D75" s="251"/>
      <c r="E75" s="253"/>
      <c r="F75" s="160" t="s">
        <v>154</v>
      </c>
      <c r="G75" s="161">
        <v>6</v>
      </c>
      <c r="H75" s="162" t="s">
        <v>73</v>
      </c>
      <c r="I75" s="163">
        <f>G75*5</f>
        <v>30</v>
      </c>
      <c r="J75" s="3"/>
      <c r="K75" s="127">
        <f t="shared" si="2"/>
        <v>0</v>
      </c>
      <c r="L75" s="44"/>
      <c r="M75" s="3"/>
      <c r="N75" s="15"/>
      <c r="O75" s="44"/>
    </row>
    <row r="76" spans="2:15" ht="15" thickBot="1" x14ac:dyDescent="0.35">
      <c r="B76" s="246"/>
      <c r="C76" s="235"/>
      <c r="D76" s="158"/>
      <c r="E76" s="158"/>
      <c r="F76" s="158"/>
      <c r="G76" s="159"/>
      <c r="H76" s="159"/>
      <c r="I76" s="159"/>
      <c r="J76" s="85"/>
      <c r="K76" s="86">
        <f>IF(SUM(K74:K75)&gt;=E74,E74,SUM(K74:K75))</f>
        <v>0</v>
      </c>
      <c r="L76" s="87"/>
      <c r="M76" s="85"/>
      <c r="N76" s="86"/>
      <c r="O76" s="87"/>
    </row>
    <row r="77" spans="2:15" ht="36" customHeight="1" x14ac:dyDescent="0.3">
      <c r="B77" s="246"/>
      <c r="C77" s="235"/>
      <c r="D77" s="237" t="s">
        <v>75</v>
      </c>
      <c r="E77" s="240">
        <v>40</v>
      </c>
      <c r="F77" s="164" t="s">
        <v>155</v>
      </c>
      <c r="G77" s="139">
        <v>0.5</v>
      </c>
      <c r="H77" s="140" t="s">
        <v>74</v>
      </c>
      <c r="I77" s="141">
        <v>2.5</v>
      </c>
      <c r="J77" s="1"/>
      <c r="K77" s="72">
        <f>IF(J77*G77&gt;I77,I77,G77*J77)</f>
        <v>0</v>
      </c>
      <c r="L77" s="37"/>
      <c r="M77" s="1"/>
      <c r="N77" s="7"/>
      <c r="O77" s="37"/>
    </row>
    <row r="78" spans="2:15" ht="46.5" customHeight="1" x14ac:dyDescent="0.3">
      <c r="B78" s="246"/>
      <c r="C78" s="235"/>
      <c r="D78" s="238"/>
      <c r="E78" s="241"/>
      <c r="F78" s="165" t="s">
        <v>79</v>
      </c>
      <c r="G78" s="147" t="s">
        <v>80</v>
      </c>
      <c r="H78" s="166" t="s">
        <v>81</v>
      </c>
      <c r="I78" s="149">
        <v>30</v>
      </c>
      <c r="J78" s="2"/>
      <c r="K78" s="79">
        <v>0</v>
      </c>
      <c r="L78" s="39"/>
      <c r="M78" s="2"/>
      <c r="N78" s="9"/>
      <c r="O78" s="39"/>
    </row>
    <row r="79" spans="2:15" ht="36" customHeight="1" x14ac:dyDescent="0.3">
      <c r="B79" s="246"/>
      <c r="C79" s="235"/>
      <c r="D79" s="254"/>
      <c r="E79" s="255"/>
      <c r="F79" s="167" t="s">
        <v>82</v>
      </c>
      <c r="G79" s="147" t="s">
        <v>83</v>
      </c>
      <c r="H79" s="166" t="s">
        <v>84</v>
      </c>
      <c r="I79" s="153">
        <v>10</v>
      </c>
      <c r="J79" s="4"/>
      <c r="K79" s="94">
        <v>0</v>
      </c>
      <c r="L79" s="42"/>
      <c r="M79" s="4"/>
      <c r="N79" s="13"/>
      <c r="O79" s="42"/>
    </row>
    <row r="80" spans="2:15" ht="36" customHeight="1" x14ac:dyDescent="0.3">
      <c r="B80" s="246"/>
      <c r="C80" s="235"/>
      <c r="D80" s="254"/>
      <c r="E80" s="255"/>
      <c r="F80" s="167" t="s">
        <v>78</v>
      </c>
      <c r="G80" s="151">
        <v>2.5</v>
      </c>
      <c r="H80" s="168" t="s">
        <v>77</v>
      </c>
      <c r="I80" s="153">
        <v>7.5</v>
      </c>
      <c r="J80" s="4"/>
      <c r="K80" s="117">
        <f t="shared" ref="K80" si="3">IF(J80*G80&gt;I80,I80,G80*J80)</f>
        <v>0</v>
      </c>
      <c r="L80" s="42"/>
      <c r="M80" s="4"/>
      <c r="N80" s="13"/>
      <c r="O80" s="42"/>
    </row>
    <row r="81" spans="2:15" ht="36" customHeight="1" thickBot="1" x14ac:dyDescent="0.35">
      <c r="B81" s="246"/>
      <c r="C81" s="235"/>
      <c r="D81" s="251"/>
      <c r="E81" s="253"/>
      <c r="F81" s="154" t="s">
        <v>76</v>
      </c>
      <c r="G81" s="155">
        <v>2.5</v>
      </c>
      <c r="H81" s="156" t="s">
        <v>77</v>
      </c>
      <c r="I81" s="157">
        <v>5</v>
      </c>
      <c r="J81" s="3"/>
      <c r="K81" s="127">
        <f t="shared" ref="K81" si="4">IF(J81*G81&gt;I81,I81,G81*J81)</f>
        <v>0</v>
      </c>
      <c r="L81" s="44"/>
      <c r="M81" s="3"/>
      <c r="N81" s="15"/>
      <c r="O81" s="44"/>
    </row>
    <row r="82" spans="2:15" ht="15" thickBot="1" x14ac:dyDescent="0.35">
      <c r="B82" s="247"/>
      <c r="C82" s="249"/>
      <c r="D82" s="158"/>
      <c r="E82" s="158"/>
      <c r="F82" s="158"/>
      <c r="G82" s="159"/>
      <c r="H82" s="159"/>
      <c r="I82" s="159"/>
      <c r="J82" s="85"/>
      <c r="K82" s="86">
        <f>IF(SUM(K77:K81)&gt;=E77,E77,SUM(K77:K81))</f>
        <v>0</v>
      </c>
      <c r="L82" s="87"/>
      <c r="M82" s="85"/>
      <c r="N82" s="86"/>
      <c r="O82" s="87"/>
    </row>
    <row r="83" spans="2:15" ht="15" thickBot="1" x14ac:dyDescent="0.35">
      <c r="B83" s="169" t="s">
        <v>25</v>
      </c>
      <c r="C83" s="170">
        <v>200</v>
      </c>
      <c r="D83" s="133"/>
      <c r="E83" s="133"/>
      <c r="F83" s="133"/>
      <c r="G83" s="134"/>
      <c r="H83" s="135" t="s">
        <v>22</v>
      </c>
      <c r="I83" s="171"/>
      <c r="J83" s="172"/>
      <c r="K83" s="173">
        <f>K82+K76+K73</f>
        <v>0</v>
      </c>
      <c r="L83" s="174"/>
      <c r="M83" s="172"/>
      <c r="N83" s="173"/>
      <c r="O83" s="174"/>
    </row>
    <row r="84" spans="2:15" ht="21" customHeight="1" x14ac:dyDescent="0.3">
      <c r="B84" s="231" t="s">
        <v>139</v>
      </c>
      <c r="C84" s="234">
        <v>200</v>
      </c>
      <c r="D84" s="237" t="s">
        <v>27</v>
      </c>
      <c r="E84" s="240">
        <v>140</v>
      </c>
      <c r="F84" s="164" t="s">
        <v>28</v>
      </c>
      <c r="G84" s="139">
        <v>30</v>
      </c>
      <c r="H84" s="72" t="s">
        <v>60</v>
      </c>
      <c r="I84" s="141">
        <f>G84*2</f>
        <v>60</v>
      </c>
      <c r="J84" s="1"/>
      <c r="K84" s="72">
        <f>IF(J84*G84&gt;I84,I84,G84*J84)</f>
        <v>0</v>
      </c>
      <c r="L84" s="37"/>
      <c r="M84" s="1"/>
      <c r="N84" s="7"/>
      <c r="O84" s="37"/>
    </row>
    <row r="85" spans="2:15" ht="21" customHeight="1" x14ac:dyDescent="0.3">
      <c r="B85" s="232"/>
      <c r="C85" s="235"/>
      <c r="D85" s="238"/>
      <c r="E85" s="241"/>
      <c r="F85" s="146" t="s">
        <v>29</v>
      </c>
      <c r="G85" s="147">
        <v>25</v>
      </c>
      <c r="H85" s="81" t="s">
        <v>60</v>
      </c>
      <c r="I85" s="149">
        <f>G85*2</f>
        <v>50</v>
      </c>
      <c r="J85" s="2"/>
      <c r="K85" s="81">
        <f t="shared" ref="K85:K102" si="5">IF(J85*G85&gt;I85,I85,G85*J85)</f>
        <v>0</v>
      </c>
      <c r="L85" s="39"/>
      <c r="M85" s="2"/>
      <c r="N85" s="9"/>
      <c r="O85" s="39"/>
    </row>
    <row r="86" spans="2:15" ht="21" customHeight="1" x14ac:dyDescent="0.3">
      <c r="B86" s="232"/>
      <c r="C86" s="235"/>
      <c r="D86" s="238"/>
      <c r="E86" s="241"/>
      <c r="F86" s="165" t="s">
        <v>30</v>
      </c>
      <c r="G86" s="147">
        <v>25</v>
      </c>
      <c r="H86" s="81" t="str">
        <f t="shared" ref="H86:H91" si="6">H85</f>
        <v>por ano/fração</v>
      </c>
      <c r="I86" s="149">
        <f t="shared" ref="I86:I102" si="7">G86*2</f>
        <v>50</v>
      </c>
      <c r="J86" s="2"/>
      <c r="K86" s="81">
        <f t="shared" si="5"/>
        <v>0</v>
      </c>
      <c r="L86" s="39"/>
      <c r="M86" s="2"/>
      <c r="N86" s="9"/>
      <c r="O86" s="39"/>
    </row>
    <row r="87" spans="2:15" ht="21" customHeight="1" x14ac:dyDescent="0.3">
      <c r="B87" s="232"/>
      <c r="C87" s="235"/>
      <c r="D87" s="238"/>
      <c r="E87" s="241"/>
      <c r="F87" s="146" t="s">
        <v>31</v>
      </c>
      <c r="G87" s="147">
        <v>12</v>
      </c>
      <c r="H87" s="81" t="str">
        <f t="shared" si="6"/>
        <v>por ano/fração</v>
      </c>
      <c r="I87" s="149">
        <f t="shared" si="7"/>
        <v>24</v>
      </c>
      <c r="J87" s="2"/>
      <c r="K87" s="81">
        <f t="shared" si="5"/>
        <v>0</v>
      </c>
      <c r="L87" s="39"/>
      <c r="M87" s="2"/>
      <c r="N87" s="9"/>
      <c r="O87" s="39"/>
    </row>
    <row r="88" spans="2:15" ht="21" customHeight="1" x14ac:dyDescent="0.3">
      <c r="B88" s="232"/>
      <c r="C88" s="235"/>
      <c r="D88" s="238"/>
      <c r="E88" s="241"/>
      <c r="F88" s="165" t="s">
        <v>32</v>
      </c>
      <c r="G88" s="147">
        <v>6</v>
      </c>
      <c r="H88" s="81" t="str">
        <f t="shared" si="6"/>
        <v>por ano/fração</v>
      </c>
      <c r="I88" s="149">
        <f t="shared" si="7"/>
        <v>12</v>
      </c>
      <c r="J88" s="2"/>
      <c r="K88" s="81">
        <f t="shared" si="5"/>
        <v>0</v>
      </c>
      <c r="L88" s="39"/>
      <c r="M88" s="2"/>
      <c r="N88" s="9"/>
      <c r="O88" s="39"/>
    </row>
    <row r="89" spans="2:15" ht="21" customHeight="1" x14ac:dyDescent="0.3">
      <c r="B89" s="232"/>
      <c r="C89" s="235"/>
      <c r="D89" s="238"/>
      <c r="E89" s="241"/>
      <c r="F89" s="165" t="s">
        <v>33</v>
      </c>
      <c r="G89" s="147">
        <v>6</v>
      </c>
      <c r="H89" s="81" t="str">
        <f t="shared" si="6"/>
        <v>por ano/fração</v>
      </c>
      <c r="I89" s="149">
        <f t="shared" si="7"/>
        <v>12</v>
      </c>
      <c r="J89" s="2"/>
      <c r="K89" s="81">
        <f t="shared" si="5"/>
        <v>0</v>
      </c>
      <c r="L89" s="39"/>
      <c r="M89" s="2"/>
      <c r="N89" s="9"/>
      <c r="O89" s="39"/>
    </row>
    <row r="90" spans="2:15" ht="21" customHeight="1" x14ac:dyDescent="0.3">
      <c r="B90" s="232"/>
      <c r="C90" s="235"/>
      <c r="D90" s="238"/>
      <c r="E90" s="241"/>
      <c r="F90" s="165" t="s">
        <v>34</v>
      </c>
      <c r="G90" s="147">
        <v>15</v>
      </c>
      <c r="H90" s="81" t="str">
        <f t="shared" si="6"/>
        <v>por ano/fração</v>
      </c>
      <c r="I90" s="149">
        <f t="shared" si="7"/>
        <v>30</v>
      </c>
      <c r="J90" s="2"/>
      <c r="K90" s="81">
        <f t="shared" si="5"/>
        <v>0</v>
      </c>
      <c r="L90" s="39"/>
      <c r="M90" s="2"/>
      <c r="N90" s="9"/>
      <c r="O90" s="39"/>
    </row>
    <row r="91" spans="2:15" ht="21" customHeight="1" x14ac:dyDescent="0.3">
      <c r="B91" s="232"/>
      <c r="C91" s="235"/>
      <c r="D91" s="238"/>
      <c r="E91" s="241"/>
      <c r="F91" s="165" t="s">
        <v>35</v>
      </c>
      <c r="G91" s="147">
        <v>3</v>
      </c>
      <c r="H91" s="81" t="str">
        <f t="shared" si="6"/>
        <v>por ano/fração</v>
      </c>
      <c r="I91" s="149">
        <f t="shared" si="7"/>
        <v>6</v>
      </c>
      <c r="J91" s="2"/>
      <c r="K91" s="81">
        <f t="shared" si="5"/>
        <v>0</v>
      </c>
      <c r="L91" s="39"/>
      <c r="M91" s="2"/>
      <c r="N91" s="9"/>
      <c r="O91" s="39"/>
    </row>
    <row r="92" spans="2:15" ht="21" customHeight="1" x14ac:dyDescent="0.3">
      <c r="B92" s="232"/>
      <c r="C92" s="235"/>
      <c r="D92" s="238"/>
      <c r="E92" s="241"/>
      <c r="F92" s="125" t="s">
        <v>36</v>
      </c>
      <c r="G92" s="115">
        <v>20</v>
      </c>
      <c r="H92" s="81" t="str">
        <f t="shared" ref="H92:H101" si="8">H91</f>
        <v>por ano/fração</v>
      </c>
      <c r="I92" s="149">
        <f t="shared" si="7"/>
        <v>40</v>
      </c>
      <c r="J92" s="2"/>
      <c r="K92" s="81">
        <f t="shared" si="5"/>
        <v>0</v>
      </c>
      <c r="L92" s="39"/>
      <c r="M92" s="2"/>
      <c r="N92" s="9"/>
      <c r="O92" s="39"/>
    </row>
    <row r="93" spans="2:15" ht="21" customHeight="1" x14ac:dyDescent="0.3">
      <c r="B93" s="232"/>
      <c r="C93" s="235"/>
      <c r="D93" s="238"/>
      <c r="E93" s="241"/>
      <c r="F93" s="125" t="s">
        <v>37</v>
      </c>
      <c r="G93" s="115">
        <v>18</v>
      </c>
      <c r="H93" s="81" t="str">
        <f t="shared" si="8"/>
        <v>por ano/fração</v>
      </c>
      <c r="I93" s="149">
        <f t="shared" si="7"/>
        <v>36</v>
      </c>
      <c r="J93" s="2"/>
      <c r="K93" s="81">
        <f t="shared" si="5"/>
        <v>0</v>
      </c>
      <c r="L93" s="39"/>
      <c r="M93" s="2"/>
      <c r="N93" s="9"/>
      <c r="O93" s="39"/>
    </row>
    <row r="94" spans="2:15" ht="21" customHeight="1" x14ac:dyDescent="0.3">
      <c r="B94" s="232"/>
      <c r="C94" s="235"/>
      <c r="D94" s="238"/>
      <c r="E94" s="241"/>
      <c r="F94" s="125" t="s">
        <v>38</v>
      </c>
      <c r="G94" s="115">
        <v>16</v>
      </c>
      <c r="H94" s="81" t="str">
        <f t="shared" si="8"/>
        <v>por ano/fração</v>
      </c>
      <c r="I94" s="149">
        <f t="shared" si="7"/>
        <v>32</v>
      </c>
      <c r="J94" s="2"/>
      <c r="K94" s="81">
        <f t="shared" si="5"/>
        <v>0</v>
      </c>
      <c r="L94" s="39"/>
      <c r="M94" s="2"/>
      <c r="N94" s="9"/>
      <c r="O94" s="39"/>
    </row>
    <row r="95" spans="2:15" ht="21" customHeight="1" x14ac:dyDescent="0.3">
      <c r="B95" s="232"/>
      <c r="C95" s="235"/>
      <c r="D95" s="239"/>
      <c r="E95" s="241"/>
      <c r="F95" s="146" t="s">
        <v>39</v>
      </c>
      <c r="G95" s="147">
        <v>18</v>
      </c>
      <c r="H95" s="81" t="str">
        <f t="shared" si="8"/>
        <v>por ano/fração</v>
      </c>
      <c r="I95" s="149">
        <f t="shared" si="7"/>
        <v>36</v>
      </c>
      <c r="J95" s="2"/>
      <c r="K95" s="81">
        <f t="shared" si="5"/>
        <v>0</v>
      </c>
      <c r="L95" s="39"/>
      <c r="M95" s="2"/>
      <c r="N95" s="9"/>
      <c r="O95" s="39"/>
    </row>
    <row r="96" spans="2:15" ht="21" customHeight="1" x14ac:dyDescent="0.3">
      <c r="B96" s="232"/>
      <c r="C96" s="235"/>
      <c r="D96" s="239"/>
      <c r="E96" s="241"/>
      <c r="F96" s="146" t="s">
        <v>40</v>
      </c>
      <c r="G96" s="147">
        <v>18</v>
      </c>
      <c r="H96" s="81" t="str">
        <f t="shared" si="8"/>
        <v>por ano/fração</v>
      </c>
      <c r="I96" s="149">
        <f t="shared" si="7"/>
        <v>36</v>
      </c>
      <c r="J96" s="2"/>
      <c r="K96" s="81">
        <f t="shared" si="5"/>
        <v>0</v>
      </c>
      <c r="L96" s="39"/>
      <c r="M96" s="2"/>
      <c r="N96" s="9"/>
      <c r="O96" s="39"/>
    </row>
    <row r="97" spans="2:15" ht="21" customHeight="1" x14ac:dyDescent="0.3">
      <c r="B97" s="232"/>
      <c r="C97" s="235"/>
      <c r="D97" s="239"/>
      <c r="E97" s="241"/>
      <c r="F97" s="146" t="s">
        <v>41</v>
      </c>
      <c r="G97" s="147">
        <v>2</v>
      </c>
      <c r="H97" s="81" t="str">
        <f t="shared" si="8"/>
        <v>por ano/fração</v>
      </c>
      <c r="I97" s="149">
        <f t="shared" si="7"/>
        <v>4</v>
      </c>
      <c r="J97" s="2"/>
      <c r="K97" s="81">
        <f t="shared" si="5"/>
        <v>0</v>
      </c>
      <c r="L97" s="39"/>
      <c r="M97" s="2"/>
      <c r="N97" s="9"/>
      <c r="O97" s="39"/>
    </row>
    <row r="98" spans="2:15" ht="21" customHeight="1" x14ac:dyDescent="0.3">
      <c r="B98" s="232"/>
      <c r="C98" s="235"/>
      <c r="D98" s="239"/>
      <c r="E98" s="241"/>
      <c r="F98" s="146" t="s">
        <v>42</v>
      </c>
      <c r="G98" s="147">
        <v>15</v>
      </c>
      <c r="H98" s="81" t="str">
        <f t="shared" si="8"/>
        <v>por ano/fração</v>
      </c>
      <c r="I98" s="149">
        <f t="shared" si="7"/>
        <v>30</v>
      </c>
      <c r="J98" s="2"/>
      <c r="K98" s="81">
        <f t="shared" si="5"/>
        <v>0</v>
      </c>
      <c r="L98" s="39"/>
      <c r="M98" s="2"/>
      <c r="N98" s="9"/>
      <c r="O98" s="39"/>
    </row>
    <row r="99" spans="2:15" ht="21" customHeight="1" x14ac:dyDescent="0.3">
      <c r="B99" s="232"/>
      <c r="C99" s="235"/>
      <c r="D99" s="239"/>
      <c r="E99" s="241"/>
      <c r="F99" s="146" t="s">
        <v>43</v>
      </c>
      <c r="G99" s="147">
        <v>5</v>
      </c>
      <c r="H99" s="81" t="str">
        <f t="shared" si="8"/>
        <v>por ano/fração</v>
      </c>
      <c r="I99" s="149">
        <f t="shared" si="7"/>
        <v>10</v>
      </c>
      <c r="J99" s="2"/>
      <c r="K99" s="81">
        <f t="shared" si="5"/>
        <v>0</v>
      </c>
      <c r="L99" s="39"/>
      <c r="M99" s="2"/>
      <c r="N99" s="9"/>
      <c r="O99" s="39"/>
    </row>
    <row r="100" spans="2:15" ht="21" customHeight="1" x14ac:dyDescent="0.3">
      <c r="B100" s="232"/>
      <c r="C100" s="235"/>
      <c r="D100" s="239"/>
      <c r="E100" s="241"/>
      <c r="F100" s="146" t="s">
        <v>44</v>
      </c>
      <c r="G100" s="147">
        <v>5</v>
      </c>
      <c r="H100" s="81" t="str">
        <f t="shared" si="8"/>
        <v>por ano/fração</v>
      </c>
      <c r="I100" s="149">
        <f t="shared" si="7"/>
        <v>10</v>
      </c>
      <c r="J100" s="2"/>
      <c r="K100" s="81">
        <f t="shared" si="5"/>
        <v>0</v>
      </c>
      <c r="L100" s="39"/>
      <c r="M100" s="2"/>
      <c r="N100" s="9"/>
      <c r="O100" s="39"/>
    </row>
    <row r="101" spans="2:15" ht="21" customHeight="1" x14ac:dyDescent="0.3">
      <c r="B101" s="232"/>
      <c r="C101" s="235"/>
      <c r="D101" s="239"/>
      <c r="E101" s="241"/>
      <c r="F101" s="146" t="s">
        <v>45</v>
      </c>
      <c r="G101" s="147">
        <v>7.5</v>
      </c>
      <c r="H101" s="81" t="str">
        <f t="shared" si="8"/>
        <v>por ano/fração</v>
      </c>
      <c r="I101" s="149">
        <f t="shared" si="7"/>
        <v>15</v>
      </c>
      <c r="J101" s="2"/>
      <c r="K101" s="81">
        <f t="shared" si="5"/>
        <v>0</v>
      </c>
      <c r="L101" s="39"/>
      <c r="M101" s="2"/>
      <c r="N101" s="9"/>
      <c r="O101" s="39"/>
    </row>
    <row r="102" spans="2:15" ht="21" customHeight="1" thickBot="1" x14ac:dyDescent="0.35">
      <c r="B102" s="232"/>
      <c r="C102" s="235"/>
      <c r="D102" s="239"/>
      <c r="E102" s="241"/>
      <c r="F102" s="146" t="s">
        <v>46</v>
      </c>
      <c r="G102" s="147">
        <v>2</v>
      </c>
      <c r="H102" s="127" t="s">
        <v>64</v>
      </c>
      <c r="I102" s="127">
        <f t="shared" si="7"/>
        <v>4</v>
      </c>
      <c r="J102" s="3"/>
      <c r="K102" s="127">
        <f t="shared" si="5"/>
        <v>0</v>
      </c>
      <c r="L102" s="44"/>
      <c r="M102" s="3"/>
      <c r="N102" s="15"/>
      <c r="O102" s="44"/>
    </row>
    <row r="103" spans="2:15" ht="21" customHeight="1" thickBot="1" x14ac:dyDescent="0.35">
      <c r="B103" s="232"/>
      <c r="C103" s="235"/>
      <c r="D103" s="158"/>
      <c r="E103" s="158"/>
      <c r="F103" s="158"/>
      <c r="G103" s="159"/>
      <c r="H103" s="159"/>
      <c r="I103" s="175"/>
      <c r="J103" s="176"/>
      <c r="K103" s="177">
        <f>IF(SUM(K84:K102)&gt;=E84,E84,SUM(K84:K102))</f>
        <v>0</v>
      </c>
      <c r="L103" s="178"/>
      <c r="M103" s="176"/>
      <c r="N103" s="177"/>
      <c r="O103" s="178"/>
    </row>
    <row r="104" spans="2:15" ht="21" customHeight="1" x14ac:dyDescent="0.3">
      <c r="B104" s="232"/>
      <c r="C104" s="235"/>
      <c r="D104" s="237" t="s">
        <v>47</v>
      </c>
      <c r="E104" s="240">
        <v>60</v>
      </c>
      <c r="F104" s="138" t="s">
        <v>48</v>
      </c>
      <c r="G104" s="139">
        <v>4.5</v>
      </c>
      <c r="H104" s="179" t="s">
        <v>65</v>
      </c>
      <c r="I104" s="180">
        <f>G104*3</f>
        <v>13.5</v>
      </c>
      <c r="J104" s="1"/>
      <c r="K104" s="72">
        <f t="shared" ref="K104:K111" si="9">IF(J104*G104&gt;I104,I104,G104*J104)</f>
        <v>0</v>
      </c>
      <c r="L104" s="37"/>
      <c r="M104" s="1"/>
      <c r="N104" s="7"/>
      <c r="O104" s="37"/>
    </row>
    <row r="105" spans="2:15" ht="21" customHeight="1" x14ac:dyDescent="0.3">
      <c r="B105" s="233"/>
      <c r="C105" s="236"/>
      <c r="D105" s="242"/>
      <c r="E105" s="243"/>
      <c r="F105" s="181" t="s">
        <v>49</v>
      </c>
      <c r="G105" s="147">
        <v>4</v>
      </c>
      <c r="H105" s="182" t="s">
        <v>65</v>
      </c>
      <c r="I105" s="183">
        <f>G105*3</f>
        <v>12</v>
      </c>
      <c r="J105" s="2"/>
      <c r="K105" s="81">
        <f t="shared" si="9"/>
        <v>0</v>
      </c>
      <c r="L105" s="39"/>
      <c r="M105" s="2"/>
      <c r="N105" s="9"/>
      <c r="O105" s="39"/>
    </row>
    <row r="106" spans="2:15" ht="21" customHeight="1" x14ac:dyDescent="0.3">
      <c r="B106" s="233"/>
      <c r="C106" s="236"/>
      <c r="D106" s="242"/>
      <c r="E106" s="243"/>
      <c r="F106" s="181" t="s">
        <v>66</v>
      </c>
      <c r="G106" s="147">
        <v>2</v>
      </c>
      <c r="H106" s="182" t="s">
        <v>65</v>
      </c>
      <c r="I106" s="183">
        <v>8</v>
      </c>
      <c r="J106" s="2"/>
      <c r="K106" s="81">
        <f t="shared" si="9"/>
        <v>0</v>
      </c>
      <c r="L106" s="39"/>
      <c r="M106" s="2"/>
      <c r="N106" s="9"/>
      <c r="O106" s="39"/>
    </row>
    <row r="107" spans="2:15" ht="21" customHeight="1" x14ac:dyDescent="0.3">
      <c r="B107" s="233"/>
      <c r="C107" s="236"/>
      <c r="D107" s="242"/>
      <c r="E107" s="243"/>
      <c r="F107" s="181" t="s">
        <v>50</v>
      </c>
      <c r="G107" s="147">
        <v>3</v>
      </c>
      <c r="H107" s="182" t="s">
        <v>67</v>
      </c>
      <c r="I107" s="183">
        <v>12</v>
      </c>
      <c r="J107" s="2"/>
      <c r="K107" s="81">
        <f t="shared" si="9"/>
        <v>0</v>
      </c>
      <c r="L107" s="39"/>
      <c r="M107" s="2"/>
      <c r="N107" s="9"/>
      <c r="O107" s="39"/>
    </row>
    <row r="108" spans="2:15" ht="21" customHeight="1" x14ac:dyDescent="0.3">
      <c r="B108" s="233"/>
      <c r="C108" s="236"/>
      <c r="D108" s="242"/>
      <c r="E108" s="243"/>
      <c r="F108" s="181" t="s">
        <v>59</v>
      </c>
      <c r="G108" s="147">
        <v>4</v>
      </c>
      <c r="H108" s="81" t="s">
        <v>60</v>
      </c>
      <c r="I108" s="183">
        <v>8</v>
      </c>
      <c r="J108" s="2"/>
      <c r="K108" s="81">
        <f t="shared" si="9"/>
        <v>0</v>
      </c>
      <c r="L108" s="39"/>
      <c r="M108" s="2"/>
      <c r="N108" s="9"/>
      <c r="O108" s="39"/>
    </row>
    <row r="109" spans="2:15" ht="21" customHeight="1" x14ac:dyDescent="0.3">
      <c r="B109" s="233"/>
      <c r="C109" s="236"/>
      <c r="D109" s="242"/>
      <c r="E109" s="243"/>
      <c r="F109" s="181" t="s">
        <v>51</v>
      </c>
      <c r="G109" s="147">
        <v>1</v>
      </c>
      <c r="H109" s="182" t="s">
        <v>65</v>
      </c>
      <c r="I109" s="183">
        <v>3</v>
      </c>
      <c r="J109" s="2"/>
      <c r="K109" s="81">
        <f t="shared" si="9"/>
        <v>0</v>
      </c>
      <c r="L109" s="39"/>
      <c r="M109" s="2"/>
      <c r="N109" s="9"/>
      <c r="O109" s="39"/>
    </row>
    <row r="110" spans="2:15" ht="21" customHeight="1" x14ac:dyDescent="0.3">
      <c r="B110" s="233"/>
      <c r="C110" s="236"/>
      <c r="D110" s="242"/>
      <c r="E110" s="243"/>
      <c r="F110" s="181" t="s">
        <v>52</v>
      </c>
      <c r="G110" s="147">
        <v>6</v>
      </c>
      <c r="H110" s="81" t="s">
        <v>60</v>
      </c>
      <c r="I110" s="183">
        <v>12</v>
      </c>
      <c r="J110" s="2"/>
      <c r="K110" s="81">
        <f t="shared" si="9"/>
        <v>0</v>
      </c>
      <c r="L110" s="39"/>
      <c r="M110" s="2"/>
      <c r="N110" s="9"/>
      <c r="O110" s="39"/>
    </row>
    <row r="111" spans="2:15" ht="21" customHeight="1" thickBot="1" x14ac:dyDescent="0.35">
      <c r="B111" s="233"/>
      <c r="C111" s="236"/>
      <c r="D111" s="242"/>
      <c r="E111" s="243"/>
      <c r="F111" s="181" t="s">
        <v>53</v>
      </c>
      <c r="G111" s="147">
        <v>3</v>
      </c>
      <c r="H111" s="127" t="s">
        <v>60</v>
      </c>
      <c r="I111" s="183">
        <v>6</v>
      </c>
      <c r="J111" s="2"/>
      <c r="K111" s="81">
        <f t="shared" si="9"/>
        <v>0</v>
      </c>
      <c r="L111" s="39"/>
      <c r="M111" s="2"/>
      <c r="N111" s="9"/>
      <c r="O111" s="39"/>
    </row>
    <row r="112" spans="2:15" ht="15" thickBot="1" x14ac:dyDescent="0.35">
      <c r="B112" s="184"/>
      <c r="C112" s="185"/>
      <c r="D112" s="158"/>
      <c r="E112" s="158"/>
      <c r="F112" s="158"/>
      <c r="G112" s="159"/>
      <c r="H112" s="159"/>
      <c r="I112" s="159"/>
      <c r="J112" s="85"/>
      <c r="K112" s="86">
        <f>IF(SUM(K104:K111)&gt;=E104,E104,SUM(K104:K111))</f>
        <v>0</v>
      </c>
      <c r="L112" s="87"/>
      <c r="M112" s="85"/>
      <c r="N112" s="86"/>
      <c r="O112" s="87"/>
    </row>
    <row r="113" spans="2:15" ht="15" thickBot="1" x14ac:dyDescent="0.35">
      <c r="B113" s="169" t="s">
        <v>54</v>
      </c>
      <c r="C113" s="170">
        <v>200</v>
      </c>
      <c r="D113" s="172"/>
      <c r="E113" s="172"/>
      <c r="F113" s="172"/>
      <c r="G113" s="186"/>
      <c r="H113" s="171" t="s">
        <v>26</v>
      </c>
      <c r="I113" s="171"/>
      <c r="J113" s="172"/>
      <c r="K113" s="173">
        <f>(K112+K103)</f>
        <v>0</v>
      </c>
      <c r="L113" s="174"/>
      <c r="M113" s="172"/>
      <c r="N113" s="173"/>
      <c r="O113" s="174"/>
    </row>
    <row r="114" spans="2:15" ht="15" thickBot="1" x14ac:dyDescent="0.35">
      <c r="B114" s="187" t="s">
        <v>55</v>
      </c>
      <c r="C114" s="188">
        <f>C113+C83+C64</f>
        <v>600</v>
      </c>
      <c r="D114" s="189"/>
      <c r="E114" s="189"/>
      <c r="F114" s="189"/>
      <c r="G114" s="190"/>
      <c r="H114" s="191" t="s">
        <v>55</v>
      </c>
      <c r="I114" s="191"/>
      <c r="J114" s="190"/>
      <c r="K114" s="192">
        <f>(K64*0.6+K83*E119+K113*E120)/10</f>
        <v>0</v>
      </c>
      <c r="L114" s="193"/>
      <c r="M114" s="190"/>
      <c r="N114" s="192"/>
      <c r="O114" s="193"/>
    </row>
    <row r="116" spans="2:15" x14ac:dyDescent="0.3">
      <c r="F116" s="194"/>
      <c r="G116" s="195"/>
    </row>
    <row r="117" spans="2:15" x14ac:dyDescent="0.3">
      <c r="F117" s="194"/>
      <c r="G117" s="195"/>
    </row>
    <row r="118" spans="2:15" x14ac:dyDescent="0.3">
      <c r="D118" s="194" t="s">
        <v>56</v>
      </c>
      <c r="E118" s="197">
        <v>0.6</v>
      </c>
      <c r="F118" s="194"/>
      <c r="G118" s="195"/>
    </row>
    <row r="119" spans="2:15" x14ac:dyDescent="0.3">
      <c r="D119" s="194" t="s">
        <v>57</v>
      </c>
      <c r="E119" s="197">
        <v>0.3</v>
      </c>
      <c r="F119" s="194"/>
      <c r="G119" s="195"/>
    </row>
    <row r="120" spans="2:15" x14ac:dyDescent="0.3">
      <c r="D120" s="194" t="s">
        <v>58</v>
      </c>
      <c r="E120" s="197">
        <v>0.1</v>
      </c>
      <c r="F120" s="194"/>
      <c r="G120" s="195"/>
    </row>
    <row r="121" spans="2:15" x14ac:dyDescent="0.3">
      <c r="D121" s="194"/>
      <c r="E121" s="198">
        <v>100</v>
      </c>
      <c r="F121" s="194"/>
      <c r="G121" s="195"/>
    </row>
    <row r="122" spans="2:15" x14ac:dyDescent="0.3">
      <c r="D122" s="194"/>
      <c r="E122" s="194"/>
      <c r="F122" s="194"/>
      <c r="G122" s="195"/>
    </row>
  </sheetData>
  <sheetProtection algorithmName="SHA-512" hashValue="2kBgLtMm5KTvCKd4SV8ZdZrSUXyDFNofMNEQtmg8GDMsIcHalO7UsbJDde8yxN3qzH6pd/3gyvyWYRwuNONEcw==" saltValue="cEkJ3P1v6Mx6rWWoF2TLDg==" spinCount="100000" sheet="1" objects="1" scenarios="1"/>
  <mergeCells count="42">
    <mergeCell ref="B65:B82"/>
    <mergeCell ref="C65:C82"/>
    <mergeCell ref="D65:D72"/>
    <mergeCell ref="E65:E72"/>
    <mergeCell ref="D74:D75"/>
    <mergeCell ref="E74:E75"/>
    <mergeCell ref="D77:D81"/>
    <mergeCell ref="E77:E81"/>
    <mergeCell ref="B84:B111"/>
    <mergeCell ref="C84:C111"/>
    <mergeCell ref="D84:D102"/>
    <mergeCell ref="E84:E102"/>
    <mergeCell ref="D104:D111"/>
    <mergeCell ref="E104:E111"/>
    <mergeCell ref="M8:O8"/>
    <mergeCell ref="J7:O7"/>
    <mergeCell ref="J8:L8"/>
    <mergeCell ref="E56:E59"/>
    <mergeCell ref="D39:D46"/>
    <mergeCell ref="E39:E46"/>
    <mergeCell ref="E48:E54"/>
    <mergeCell ref="D56:D59"/>
    <mergeCell ref="G9:I9"/>
    <mergeCell ref="D21:D23"/>
    <mergeCell ref="D48:D54"/>
    <mergeCell ref="E21:E23"/>
    <mergeCell ref="D25:D37"/>
    <mergeCell ref="E25:E37"/>
    <mergeCell ref="D16:D19"/>
    <mergeCell ref="D11:D14"/>
    <mergeCell ref="B2:H2"/>
    <mergeCell ref="B3:H3"/>
    <mergeCell ref="B4:H4"/>
    <mergeCell ref="B5:H5"/>
    <mergeCell ref="B6:H6"/>
    <mergeCell ref="E11:E14"/>
    <mergeCell ref="B11:B63"/>
    <mergeCell ref="C11:C63"/>
    <mergeCell ref="F21:F22"/>
    <mergeCell ref="D61:D62"/>
    <mergeCell ref="E61:E62"/>
    <mergeCell ref="E16:E19"/>
  </mergeCells>
  <printOptions horizontalCentered="1"/>
  <pageMargins left="0.70866141732283472" right="0.70866141732283472" top="0.62" bottom="0.35" header="0.31496062992125984" footer="0.31496062992125984"/>
  <pageSetup paperSize="9" scale="33" orientation="landscape" r:id="rId1"/>
  <headerFooter>
    <oddHeader>&amp;L&amp;G</oddHeader>
  </headerFooter>
  <rowBreaks count="1" manualBreakCount="1">
    <brk id="64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Identificação</vt:lpstr>
      <vt:lpstr>Grelha para Professor Coordenad</vt:lpstr>
      <vt:lpstr>'Grelha para Professor Coordenad'!Área_de_Impressão</vt:lpstr>
      <vt:lpstr>Identificação!Área_de_Impressão</vt:lpstr>
      <vt:lpstr>'Grelha para Professor Coordenad'!Títulos_de_Impressão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Elsa Cristina da Silva Ramalho</cp:lastModifiedBy>
  <cp:lastPrinted>2021-01-15T13:31:58Z</cp:lastPrinted>
  <dcterms:created xsi:type="dcterms:W3CDTF">2019-12-07T17:05:14Z</dcterms:created>
  <dcterms:modified xsi:type="dcterms:W3CDTF">2021-01-15T13:35:27Z</dcterms:modified>
</cp:coreProperties>
</file>