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CATARINA\02_DOCENTES_Concursos Professores Coordenadores\2022\Prof Coord\CE\"/>
    </mc:Choice>
  </mc:AlternateContent>
  <xr:revisionPtr revIDLastSave="0" documentId="8_{99FF46A4-104C-43F5-9DBD-D3D3E5003295}" xr6:coauthVersionLast="47" xr6:coauthVersionMax="47" xr10:uidLastSave="{00000000-0000-0000-0000-000000000000}"/>
  <bookViews>
    <workbookView xWindow="-120" yWindow="-120" windowWidth="29040" windowHeight="15840" tabRatio="926" firstSheet="1" activeTab="1" xr2:uid="{00000000-000D-0000-FFFF-FFFF00000000}"/>
  </bookViews>
  <sheets>
    <sheet name="Folha1" sheetId="13" state="hidden" r:id="rId1"/>
    <sheet name="1.Identificação " sheetId="10" r:id="rId2"/>
    <sheet name="2. Instruções de preenchimento" sheetId="14" r:id="rId3"/>
    <sheet name="3. Avaliação do Mérito Absoluto" sheetId="12" r:id="rId4"/>
    <sheet name="4.Comp. Téc.-Cient." sheetId="1" r:id="rId5"/>
    <sheet name="5.Comp. Ped." sheetId="6" r:id="rId6"/>
    <sheet name="6.Comp. Org." sheetId="5" r:id="rId7"/>
    <sheet name="7.Pontuação" sheetId="11" r:id="rId8"/>
  </sheets>
  <definedNames>
    <definedName name="_1.Identificação___C8_I8" localSheetId="1">'1.Identificação '!$B$6:$H$6</definedName>
    <definedName name="_xlnm.Print_Area" localSheetId="1">'1.Identificação '!$A$1:$M$40</definedName>
    <definedName name="_xlnm.Print_Area" localSheetId="2">'2. Instruções de preenchimento'!$A$1:$P$25</definedName>
    <definedName name="_xlnm.Print_Area" localSheetId="3">'3. Avaliação do Mérito Absoluto'!$A$1:$L$53</definedName>
    <definedName name="_xlnm.Print_Area" localSheetId="4">'4.Comp. Téc.-Cient.'!$A$1:$P$67</definedName>
    <definedName name="_xlnm.Print_Area" localSheetId="5">'5.Comp. Ped.'!$A$1:$P$41</definedName>
    <definedName name="_xlnm.Print_Area" localSheetId="6">'6.Comp. Org.'!$A$1:$P$50</definedName>
    <definedName name="_xlnm.Print_Area" localSheetId="7">'7.Pontuação'!$A$1:$J$19</definedName>
    <definedName name="Nome" localSheetId="1">'1.Identificação '!$B$6:$H$6</definedName>
    <definedName name="_xlnm.Print_Titles" localSheetId="4">'4.Comp. Téc.-Cient.'!$1:$10</definedName>
    <definedName name="_xlnm.Print_Titles" localSheetId="5">'5.Comp. Ped.'!$1:$11</definedName>
    <definedName name="_xlnm.Print_Titles" localSheetId="6">'6.Comp. Org.'!$1:$11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9" i="11" l="1" a="1"/>
  <c r="J19" i="11" s="1"/>
  <c r="H15" i="12"/>
  <c r="G16" i="12"/>
  <c r="N26" i="5"/>
  <c r="N52" i="1"/>
  <c r="I52" i="1"/>
  <c r="I17" i="5"/>
  <c r="I18" i="5"/>
  <c r="N17" i="5"/>
  <c r="G17" i="12"/>
  <c r="K50" i="12"/>
  <c r="I50" i="12"/>
  <c r="H50" i="12"/>
  <c r="G50" i="12"/>
  <c r="K48" i="12"/>
  <c r="I48" i="12"/>
  <c r="N21" i="6"/>
  <c r="N22" i="6"/>
  <c r="H48" i="12"/>
  <c r="G48" i="12"/>
  <c r="I35" i="12"/>
  <c r="H42" i="12"/>
  <c r="K31" i="12"/>
  <c r="I28" i="12"/>
  <c r="I26" i="12"/>
  <c r="I25" i="12"/>
  <c r="H31" i="12"/>
  <c r="G31" i="12"/>
  <c r="I31" i="12"/>
  <c r="I30" i="12"/>
  <c r="G30" i="12"/>
  <c r="I21" i="6"/>
  <c r="I22" i="6"/>
  <c r="N12" i="1"/>
  <c r="I12" i="1"/>
  <c r="K23" i="12"/>
  <c r="I23" i="12"/>
  <c r="H23" i="12"/>
  <c r="G23" i="12"/>
  <c r="I26" i="5" l="1"/>
  <c r="I22" i="12"/>
  <c r="I47" i="12"/>
  <c r="I46" i="12"/>
  <c r="I43" i="12"/>
  <c r="I42" i="12"/>
  <c r="I40" i="12"/>
  <c r="I41" i="12"/>
  <c r="I39" i="12"/>
  <c r="I37" i="12"/>
  <c r="I33" i="12"/>
  <c r="I29" i="12"/>
  <c r="J29" i="12" s="1" a="1"/>
  <c r="J29" i="12" s="1"/>
  <c r="K16" i="12"/>
  <c r="K17" i="12"/>
  <c r="K15" i="12"/>
  <c r="I16" i="12"/>
  <c r="I17" i="12"/>
  <c r="I15" i="12"/>
  <c r="I24" i="12" l="1"/>
  <c r="J24" i="12" s="1" a="1"/>
  <c r="J24" i="12" s="1"/>
  <c r="I27" i="12"/>
  <c r="J27" i="12" s="1" a="1"/>
  <c r="J27" i="12" s="1"/>
  <c r="I44" i="12"/>
  <c r="J44" i="12" s="1" a="1"/>
  <c r="J44" i="12" s="1"/>
  <c r="I34" i="12"/>
  <c r="J34" i="12" s="1" a="1"/>
  <c r="J34" i="12" s="1"/>
  <c r="I38" i="12"/>
  <c r="J38" i="12" s="1" a="1"/>
  <c r="J38" i="12" s="1"/>
  <c r="I36" i="12"/>
  <c r="J36" i="12" s="1" a="1"/>
  <c r="J36" i="12" s="1"/>
  <c r="I32" i="12"/>
  <c r="J32" i="12" s="1" a="1"/>
  <c r="J32" i="12" s="1"/>
  <c r="N13" i="5"/>
  <c r="N14" i="5"/>
  <c r="I13" i="5"/>
  <c r="I14" i="5"/>
  <c r="K47" i="12"/>
  <c r="K46" i="12"/>
  <c r="K45" i="12"/>
  <c r="I45" i="12"/>
  <c r="I51" i="12" s="1"/>
  <c r="K43" i="12"/>
  <c r="K42" i="12"/>
  <c r="K40" i="12"/>
  <c r="K41" i="12"/>
  <c r="K39" i="12"/>
  <c r="K37" i="12"/>
  <c r="K35" i="12"/>
  <c r="K33" i="12"/>
  <c r="K25" i="12"/>
  <c r="K26" i="12"/>
  <c r="K28" i="12"/>
  <c r="K30" i="12"/>
  <c r="K22" i="12"/>
  <c r="H47" i="12"/>
  <c r="G47" i="12"/>
  <c r="G46" i="12"/>
  <c r="H46" i="12"/>
  <c r="H45" i="12"/>
  <c r="G45" i="12"/>
  <c r="G43" i="12"/>
  <c r="H43" i="12"/>
  <c r="G42" i="12"/>
  <c r="H40" i="12"/>
  <c r="H41" i="12"/>
  <c r="H39" i="12"/>
  <c r="G40" i="12"/>
  <c r="G41" i="12"/>
  <c r="G39" i="12"/>
  <c r="G37" i="12"/>
  <c r="G35" i="12"/>
  <c r="G33" i="12"/>
  <c r="H37" i="12"/>
  <c r="H35" i="12"/>
  <c r="N51" i="1"/>
  <c r="I51" i="1"/>
  <c r="N15" i="1"/>
  <c r="H33" i="12"/>
  <c r="H30" i="12"/>
  <c r="G28" i="12"/>
  <c r="H28" i="12"/>
  <c r="I15" i="1"/>
  <c r="H25" i="12"/>
  <c r="H26" i="12"/>
  <c r="H22" i="12"/>
  <c r="G25" i="12"/>
  <c r="G26" i="12"/>
  <c r="G22" i="12"/>
  <c r="H17" i="12"/>
  <c r="H16" i="12"/>
  <c r="G15" i="12"/>
  <c r="J51" i="12" l="1" a="1"/>
  <c r="J51" i="12" s="1"/>
  <c r="J52" i="12" s="1"/>
  <c r="I18" i="12"/>
  <c r="J18" i="12" s="1" a="1"/>
  <c r="J18" i="12" s="1"/>
  <c r="L15" i="12" s="1" a="1"/>
  <c r="L15" i="12" s="1"/>
  <c r="G18" i="12"/>
  <c r="B3" i="12"/>
  <c r="A3" i="12"/>
  <c r="I12" i="11"/>
  <c r="I11" i="11"/>
  <c r="I10" i="11"/>
  <c r="N46" i="5"/>
  <c r="N45" i="5"/>
  <c r="N43" i="5"/>
  <c r="N42" i="5"/>
  <c r="N41" i="5"/>
  <c r="N40" i="5"/>
  <c r="N39" i="5"/>
  <c r="N38" i="5"/>
  <c r="N36" i="5"/>
  <c r="N35" i="5"/>
  <c r="N34" i="5"/>
  <c r="N33" i="5"/>
  <c r="N32" i="5"/>
  <c r="N30" i="5"/>
  <c r="N29" i="5"/>
  <c r="N28" i="5"/>
  <c r="N27" i="5"/>
  <c r="N25" i="5"/>
  <c r="N23" i="5"/>
  <c r="N22" i="5"/>
  <c r="N21" i="5"/>
  <c r="N19" i="5"/>
  <c r="N18" i="5"/>
  <c r="N16" i="5"/>
  <c r="N12" i="5"/>
  <c r="J53" i="12" l="1" a="1"/>
  <c r="J53" i="12" s="1"/>
  <c r="N47" i="5"/>
  <c r="O47" i="5" s="1"/>
  <c r="N44" i="5"/>
  <c r="O44" i="5" s="1"/>
  <c r="N37" i="5"/>
  <c r="O37" i="5" s="1"/>
  <c r="N31" i="5"/>
  <c r="O31" i="5" s="1"/>
  <c r="N24" i="5"/>
  <c r="O24" i="5" s="1"/>
  <c r="N20" i="5"/>
  <c r="O20" i="5" s="1"/>
  <c r="I13" i="11"/>
  <c r="N15" i="5"/>
  <c r="O15" i="5" s="1"/>
  <c r="N11" i="1"/>
  <c r="N37" i="6"/>
  <c r="N39" i="6" s="1"/>
  <c r="O39" i="6" s="1"/>
  <c r="N34" i="6"/>
  <c r="N33" i="6"/>
  <c r="N31" i="6"/>
  <c r="N30" i="6"/>
  <c r="N29" i="6"/>
  <c r="N28" i="6"/>
  <c r="N26" i="6"/>
  <c r="N25" i="6"/>
  <c r="N24" i="6"/>
  <c r="N20" i="6"/>
  <c r="N23" i="6" s="1"/>
  <c r="N17" i="6"/>
  <c r="N16" i="6"/>
  <c r="N14" i="6"/>
  <c r="N13" i="6"/>
  <c r="N12" i="6"/>
  <c r="N18" i="1"/>
  <c r="N36" i="6" l="1"/>
  <c r="O36" i="6" s="1"/>
  <c r="N19" i="6"/>
  <c r="O19" i="6" s="1"/>
  <c r="N32" i="6"/>
  <c r="O32" i="6" s="1"/>
  <c r="N27" i="6"/>
  <c r="O27" i="6" s="1"/>
  <c r="L22" i="12" a="1"/>
  <c r="L22" i="12" s="1"/>
  <c r="D8" i="12" s="1"/>
  <c r="D7" i="12"/>
  <c r="O23" i="6"/>
  <c r="N49" i="5"/>
  <c r="G12" i="11" s="1"/>
  <c r="O49" i="5"/>
  <c r="H12" i="11" s="1"/>
  <c r="J12" i="11" s="1"/>
  <c r="N15" i="6"/>
  <c r="N63" i="1"/>
  <c r="N62" i="1"/>
  <c r="N61" i="1"/>
  <c r="N59" i="1"/>
  <c r="N58" i="1"/>
  <c r="N57" i="1"/>
  <c r="N56" i="1"/>
  <c r="N55" i="1"/>
  <c r="N54" i="1"/>
  <c r="N53" i="1"/>
  <c r="N50" i="1"/>
  <c r="N49" i="1"/>
  <c r="N47" i="1"/>
  <c r="N46" i="1"/>
  <c r="N45" i="1"/>
  <c r="N44" i="1"/>
  <c r="N41" i="1"/>
  <c r="N40" i="1"/>
  <c r="N38" i="1"/>
  <c r="N37" i="1"/>
  <c r="N36" i="1"/>
  <c r="N35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7" i="1"/>
  <c r="N16" i="1"/>
  <c r="N14" i="1"/>
  <c r="N13" i="1"/>
  <c r="B3" i="11"/>
  <c r="A3" i="11"/>
  <c r="D5" i="5"/>
  <c r="B5" i="5"/>
  <c r="D5" i="6"/>
  <c r="B5" i="6"/>
  <c r="C4" i="1"/>
  <c r="B4" i="1"/>
  <c r="N25" i="1" l="1"/>
  <c r="D9" i="12"/>
  <c r="N43" i="1"/>
  <c r="O43" i="1" s="1"/>
  <c r="N41" i="6"/>
  <c r="G11" i="11" s="1"/>
  <c r="J18" i="11" s="1"/>
  <c r="N39" i="1"/>
  <c r="O39" i="1" s="1"/>
  <c r="O15" i="6"/>
  <c r="O41" i="6" s="1"/>
  <c r="H11" i="11" s="1"/>
  <c r="J11" i="11" s="1"/>
  <c r="N34" i="1"/>
  <c r="O34" i="1" s="1"/>
  <c r="N60" i="1"/>
  <c r="O60" i="1" s="1"/>
  <c r="N64" i="1"/>
  <c r="O64" i="1" s="1"/>
  <c r="N48" i="1"/>
  <c r="O48" i="1" s="1"/>
  <c r="I11" i="1"/>
  <c r="O25" i="1" l="1"/>
  <c r="O66" i="1" s="1"/>
  <c r="H10" i="11" s="1"/>
  <c r="N66" i="1"/>
  <c r="G10" i="11" s="1"/>
  <c r="E19" i="11"/>
  <c r="J17" i="11" l="1"/>
  <c r="J16" i="11"/>
  <c r="G13" i="11"/>
  <c r="J10" i="11"/>
  <c r="J13" i="11" s="1"/>
  <c r="H13" i="11"/>
  <c r="I23" i="1"/>
  <c r="I22" i="1"/>
  <c r="D12" i="11" l="1"/>
  <c r="D11" i="11"/>
  <c r="D10" i="11"/>
  <c r="D13" i="11" l="1"/>
  <c r="I12" i="5"/>
  <c r="I14" i="6"/>
  <c r="I30" i="6"/>
  <c r="I29" i="6"/>
  <c r="I37" i="6"/>
  <c r="I39" i="6" s="1"/>
  <c r="J39" i="6" s="1"/>
  <c r="I34" i="6"/>
  <c r="I33" i="6"/>
  <c r="I31" i="6"/>
  <c r="I28" i="6"/>
  <c r="I26" i="6"/>
  <c r="I25" i="6"/>
  <c r="I24" i="6"/>
  <c r="I20" i="6"/>
  <c r="I23" i="6" s="1"/>
  <c r="I17" i="6"/>
  <c r="I16" i="6"/>
  <c r="I13" i="6"/>
  <c r="I12" i="6"/>
  <c r="I63" i="1"/>
  <c r="I62" i="1"/>
  <c r="I61" i="1"/>
  <c r="I59" i="1"/>
  <c r="I58" i="1"/>
  <c r="I57" i="1"/>
  <c r="I56" i="1"/>
  <c r="I55" i="1"/>
  <c r="I54" i="1"/>
  <c r="I53" i="1"/>
  <c r="I50" i="1"/>
  <c r="I49" i="1"/>
  <c r="I47" i="1"/>
  <c r="I46" i="1"/>
  <c r="I45" i="1"/>
  <c r="I44" i="1"/>
  <c r="I41" i="1"/>
  <c r="I40" i="1"/>
  <c r="I38" i="1"/>
  <c r="I37" i="1"/>
  <c r="I36" i="1"/>
  <c r="I35" i="1"/>
  <c r="I33" i="1"/>
  <c r="I32" i="1"/>
  <c r="I24" i="1"/>
  <c r="I40" i="5"/>
  <c r="I46" i="5"/>
  <c r="I45" i="5"/>
  <c r="I27" i="5"/>
  <c r="I28" i="5"/>
  <c r="I39" i="5"/>
  <c r="I41" i="5"/>
  <c r="I43" i="5"/>
  <c r="I42" i="5"/>
  <c r="I38" i="5"/>
  <c r="I30" i="1"/>
  <c r="I36" i="5"/>
  <c r="I35" i="5"/>
  <c r="I34" i="5"/>
  <c r="I33" i="5"/>
  <c r="I32" i="5"/>
  <c r="I30" i="5"/>
  <c r="I29" i="5"/>
  <c r="I25" i="5"/>
  <c r="I23" i="5"/>
  <c r="I22" i="5"/>
  <c r="I21" i="5"/>
  <c r="I19" i="5"/>
  <c r="I16" i="5"/>
  <c r="I31" i="1"/>
  <c r="I29" i="1"/>
  <c r="I28" i="1"/>
  <c r="I27" i="1"/>
  <c r="I26" i="1"/>
  <c r="I21" i="1"/>
  <c r="I20" i="1"/>
  <c r="I19" i="1"/>
  <c r="I18" i="1"/>
  <c r="I17" i="1"/>
  <c r="I16" i="1"/>
  <c r="I14" i="1"/>
  <c r="I13" i="1"/>
  <c r="I27" i="6" l="1"/>
  <c r="J27" i="6" s="1"/>
  <c r="I31" i="5"/>
  <c r="J31" i="5" s="1"/>
  <c r="I19" i="6"/>
  <c r="J19" i="6" s="1"/>
  <c r="I25" i="1"/>
  <c r="I43" i="1"/>
  <c r="J43" i="1" s="1"/>
  <c r="I47" i="5"/>
  <c r="J47" i="5" s="1"/>
  <c r="I44" i="5"/>
  <c r="J44" i="5" s="1"/>
  <c r="I37" i="5"/>
  <c r="J37" i="5" s="1"/>
  <c r="I24" i="5"/>
  <c r="J24" i="5" s="1"/>
  <c r="I20" i="5"/>
  <c r="J20" i="5" s="1"/>
  <c r="I15" i="5"/>
  <c r="I32" i="6"/>
  <c r="J32" i="6" s="1"/>
  <c r="I36" i="6"/>
  <c r="J36" i="6" s="1"/>
  <c r="J23" i="6"/>
  <c r="I15" i="6"/>
  <c r="J15" i="6" s="1"/>
  <c r="I64" i="1"/>
  <c r="J64" i="1" s="1"/>
  <c r="I60" i="1"/>
  <c r="J60" i="1" s="1"/>
  <c r="I48" i="1"/>
  <c r="J48" i="1" s="1"/>
  <c r="I39" i="1"/>
  <c r="J39" i="1" s="1"/>
  <c r="I34" i="1"/>
  <c r="J34" i="1" s="1"/>
  <c r="J25" i="1" l="1"/>
  <c r="J66" i="1" s="1"/>
  <c r="C10" i="11" s="1"/>
  <c r="E10" i="11" s="1"/>
  <c r="I66" i="1"/>
  <c r="B10" i="11" s="1"/>
  <c r="J15" i="5"/>
  <c r="J49" i="5" s="1"/>
  <c r="C12" i="11" s="1"/>
  <c r="E12" i="11" s="1"/>
  <c r="I49" i="5"/>
  <c r="B12" i="11" s="1"/>
  <c r="I41" i="6"/>
  <c r="B11" i="11" s="1"/>
  <c r="E18" i="11" s="1"/>
  <c r="J41" i="6"/>
  <c r="C11" i="11" s="1"/>
  <c r="E11" i="11" s="1"/>
  <c r="E17" i="11" l="1"/>
  <c r="E16" i="11"/>
  <c r="B13" i="11"/>
  <c r="E13" i="11"/>
  <c r="C13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<sst xmlns="http://schemas.openxmlformats.org/spreadsheetml/2006/main" count="695" uniqueCount="411">
  <si>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</si>
  <si>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</si>
  <si>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</si>
  <si>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</si>
  <si>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</si>
  <si>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</si>
  <si>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</si>
  <si>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</si>
  <si>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</si>
  <si>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</si>
  <si>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</si>
  <si>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</si>
  <si>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</si>
  <si>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</si>
  <si>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7" type="noConversion"/>
  </si>
  <si>
    <t>Pontuação Total</t>
    <phoneticPr fontId="2" type="noConversion"/>
  </si>
  <si>
    <t>O17</t>
  </si>
  <si>
    <t>Componente Pedagógica</t>
    <phoneticPr fontId="7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</si>
  <si>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</si>
  <si>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</si>
  <si>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</si>
  <si>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</si>
  <si>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O9</t>
  </si>
  <si>
    <t>O16</t>
  </si>
  <si>
    <t>O10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</si>
  <si>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</si>
  <si>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</si>
  <si>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</si>
  <si>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</si>
  <si>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</si>
  <si>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</si>
  <si>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</si>
  <si>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</si>
  <si>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</si>
  <si>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</si>
  <si>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</si>
  <si>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</si>
  <si>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</si>
  <si>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7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</si>
  <si>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</si>
  <si>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</si>
  <si>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</si>
  <si>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</si>
  <si>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</si>
  <si>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</si>
  <si>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7" type="noConversion"/>
  </si>
  <si>
    <t>O14</t>
  </si>
  <si>
    <t>Morada Completa:</t>
    <phoneticPr fontId="7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</si>
  <si>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</si>
  <si>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</si>
  <si>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</si>
  <si>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</si>
  <si>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</si>
  <si>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</si>
  <si>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</si>
  <si>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</si>
  <si>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</si>
  <si>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</si>
  <si>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</si>
  <si>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</si>
  <si>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</si>
  <si>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</si>
  <si>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</si>
  <si>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</si>
  <si>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</si>
  <si>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</si>
  <si>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</si>
  <si>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</si>
  <si>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</si>
  <si>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</si>
  <si>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</si>
  <si>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</si>
  <si>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</si>
  <si>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</si>
  <si>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</si>
  <si>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</si>
  <si>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</si>
  <si>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</si>
  <si>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</si>
  <si>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</si>
  <si>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</si>
  <si>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</si>
  <si>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</si>
  <si>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</si>
  <si>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</si>
  <si>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</si>
  <si>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</si>
  <si>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</si>
  <si>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</si>
  <si>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</si>
  <si>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</si>
  <si>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</si>
  <si>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</si>
  <si>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</si>
  <si>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</si>
  <si>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</si>
  <si>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</si>
  <si>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</si>
  <si>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</si>
  <si>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</si>
  <si>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</si>
  <si>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</si>
  <si>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</si>
  <si>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</si>
  <si>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</si>
  <si>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</si>
  <si>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</si>
  <si>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</si>
  <si>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</si>
  <si>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</si>
  <si>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</si>
  <si>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Pontuação máxima a considerar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</si>
  <si>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</si>
  <si>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</si>
  <si>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</si>
  <si>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</si>
  <si>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</si>
  <si>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</si>
  <si>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</si>
  <si>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</si>
  <si>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</si>
  <si>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</si>
  <si>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</si>
  <si>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</si>
  <si>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</si>
  <si>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</si>
  <si>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</si>
  <si>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</si>
  <si>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</si>
  <si>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</si>
  <si>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</si>
  <si>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</si>
  <si>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</si>
  <si>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</si>
  <si>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</si>
  <si>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</si>
  <si>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</si>
  <si>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</si>
  <si>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</si>
  <si>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</si>
  <si>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</si>
  <si>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</si>
  <si>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</si>
  <si>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</si>
  <si>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</si>
  <si>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</si>
  <si>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</si>
  <si>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</si>
  <si>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</si>
  <si>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</si>
  <si>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</si>
  <si>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</si>
  <si>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</si>
  <si>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</si>
  <si>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</si>
  <si>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</si>
  <si>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</si>
  <si>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</si>
  <si>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</si>
  <si>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</si>
  <si>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</si>
  <si>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</si>
  <si>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</si>
  <si>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</si>
  <si>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</si>
  <si>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</si>
  <si>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</si>
  <si>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</si>
  <si>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</si>
  <si>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</si>
  <si>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</si>
  <si>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</si>
  <si>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</si>
  <si>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</si>
  <si>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</si>
  <si>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</si>
  <si>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</si>
  <si>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</si>
  <si>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</si>
  <si>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</si>
  <si>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</si>
  <si>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</si>
  <si>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</si>
  <si>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</si>
  <si>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</si>
  <si>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</si>
  <si>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</si>
  <si>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</si>
  <si>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</si>
  <si>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</si>
  <si>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</si>
  <si>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</si>
  <si>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</si>
  <si>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</si>
  <si>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</si>
  <si>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</si>
  <si>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</si>
  <si>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</si>
  <si>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</si>
  <si>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</si>
  <si>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</si>
  <si>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</si>
  <si>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</si>
  <si>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</si>
  <si>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</si>
  <si>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</si>
  <si>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</si>
  <si>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</si>
  <si>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</si>
  <si>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</si>
  <si>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</si>
  <si>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</si>
  <si>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</si>
  <si>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</si>
  <si>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</si>
  <si>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</si>
  <si>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</si>
  <si>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</si>
  <si>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</si>
  <si>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</si>
  <si>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</si>
  <si>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</si>
  <si>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 orientação pedagógica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</si>
  <si>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</si>
  <si>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</si>
  <si>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</si>
  <si>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</si>
  <si>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</si>
  <si>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</si>
  <si>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</si>
  <si>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</si>
  <si>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</si>
  <si>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</si>
  <si>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</si>
  <si>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</si>
  <si>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</si>
  <si>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</si>
  <si>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</si>
  <si>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</si>
  <si>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</si>
  <si>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</si>
  <si>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</si>
  <si>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</si>
  <si>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</si>
  <si>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</si>
  <si>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</si>
  <si>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</si>
  <si>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</si>
  <si>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</si>
  <si>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Número total de citações (Google académico) excluindo auto-citações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</si>
  <si>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</si>
  <si>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</si>
  <si>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</si>
  <si>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</si>
  <si>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</si>
  <si>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</si>
  <si>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</si>
  <si>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</si>
  <si>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</si>
  <si>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</si>
  <si>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</si>
  <si>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</si>
  <si>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</si>
  <si>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</si>
  <si>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</si>
  <si>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</si>
  <si>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</si>
  <si>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</si>
  <si>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</si>
  <si>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</si>
  <si>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</si>
  <si>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</si>
  <si>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</si>
  <si>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</si>
  <si>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</si>
  <si>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</si>
  <si>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</si>
  <si>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</si>
  <si>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</si>
  <si>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de licenciatura, mestrado e doutoramento.</t>
  </si>
  <si>
    <t>Instituição</t>
  </si>
  <si>
    <t>Pontuação Total resultante da adição das componentes Ténico-Científica e Pedagógica</t>
  </si>
  <si>
    <t>do ensino superior, quer sejam enquadradas na área do concurso ou na área específica das suas habilitações académicas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</si>
  <si>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</si>
  <si>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</si>
  <si>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</si>
  <si>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</si>
  <si>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</si>
  <si>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</si>
  <si>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</si>
  <si>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</si>
  <si>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</si>
  <si>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</si>
  <si>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</si>
  <si>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</si>
  <si>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</si>
  <si>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</si>
  <si>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</si>
  <si>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</si>
  <si>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</si>
  <si>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</si>
  <si>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</si>
  <si>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</si>
  <si>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</si>
  <si>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</si>
  <si>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</si>
  <si>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</si>
  <si>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Artigo em revista com arbitragem científica referenciada na base WOS ou Scopus</t>
  </si>
  <si>
    <t>Orientação (ou Coorientação) de teses de doutoramento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</si>
  <si>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</si>
  <si>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</si>
  <si>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</si>
  <si>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</si>
  <si>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</si>
  <si>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</si>
  <si>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</si>
  <si>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</si>
  <si>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</si>
  <si>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</si>
  <si>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</si>
  <si>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</si>
  <si>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</si>
  <si>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</si>
  <si>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</si>
  <si>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</si>
  <si>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</si>
  <si>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</si>
  <si>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</si>
  <si>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</si>
  <si>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</si>
  <si>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</si>
  <si>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</si>
  <si>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</si>
  <si>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</si>
  <si>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</si>
  <si>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</si>
  <si>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</si>
  <si>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</si>
  <si>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</si>
  <si>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</si>
  <si>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Critério 1</t>
  </si>
  <si>
    <t>Critério 2</t>
  </si>
  <si>
    <t>SINTESE</t>
  </si>
  <si>
    <t>Cumprimento do requisito</t>
  </si>
  <si>
    <t xml:space="preserve">CONCURSO INTERNO PARA PROFESSOR COORDENADOR </t>
  </si>
  <si>
    <t>CONCURSO INTERNO PARA PROFESSOR COORDENADOR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</si>
  <si>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1;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</si>
  <si>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2;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</si>
  <si>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3;</t>
    </r>
  </si>
  <si>
    <r>
      <rPr>
        <b/>
        <sz val="10"/>
        <color theme="1"/>
        <rFont val="Calibri"/>
        <family val="2"/>
        <scheme val="minor"/>
      </rPr>
      <t>d.  </t>
    </r>
    <r>
      <rPr>
        <sz val="10"/>
        <color theme="1"/>
        <rFont val="Calibri"/>
        <family val="2"/>
        <scheme val="minor"/>
      </rPr>
      <t>   Artigo em revista nacional/internacional e/ou publicações em atas com arbitragem científica e ISBN/ISSN</t>
    </r>
    <r>
      <rPr>
        <sz val="10"/>
        <color rgb="FF000000"/>
        <rFont val="Calibri"/>
        <family val="2"/>
        <scheme val="minor"/>
      </rPr>
      <t>: igual ou maior que 8;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</si>
  <si>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três (3) dissertações/projetos/estágios de mestrado ou orientação ou coorientação de tese de doutoramento;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</si>
  <si>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1;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</si>
  <si>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1.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</si>
  <si>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5.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</si>
  <si>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</si>
  <si>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</si>
  <si>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</si>
  <si>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r>
      <t xml:space="preserve">Critério 1.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</si>
  <si>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</si>
  <si>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t>Pertença, como investigador Integrado, a centro/unidade de investigação classificada pela FCT ou entidade congénere de âmbito nacional ou internacional (com classificação minima de Bom)</t>
  </si>
  <si>
    <t xml:space="preserve">Autoria de livro de edição com ISBN </t>
  </si>
  <si>
    <t xml:space="preserve">Edição /Organização /Coordenação de livro de edição com ISBN </t>
  </si>
  <si>
    <t>Artigo em revista científica com arbitragem  referenciada na base WOS ou Scopus</t>
  </si>
  <si>
    <r>
      <t xml:space="preserve">Artigo em revista científica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</si>
  <si>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cientifica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</si>
  <si>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>Participação em atividades de avaliação científica externas (projetos, bolsas, ou similares)</t>
  </si>
  <si>
    <t>projeto/ano</t>
  </si>
  <si>
    <t>ação/ano</t>
  </si>
  <si>
    <t>Orientação (ou Coorientação) de teses de doutoramento (concluídas)</t>
  </si>
  <si>
    <t>Arguir provas em júris de doutoramento</t>
  </si>
  <si>
    <t xml:space="preserve">Arguir provas júris de provas públicas para professor </t>
  </si>
  <si>
    <t>Arguir provas em júris de mestrado</t>
  </si>
  <si>
    <t>Arguir provas em júris para atribuição do título de especialista</t>
  </si>
  <si>
    <t xml:space="preserve">Membro de juri de reconhecimento e validação de competências </t>
  </si>
  <si>
    <t>processo</t>
  </si>
  <si>
    <t>aluno</t>
  </si>
  <si>
    <t>Participação (sem ser arguente) em Júris de Trabalhos Finais/Teses/ Dissertações/Relatórios Finais de Mestrado ou de cursos de Formação Especializada e Pós-Graduada</t>
  </si>
  <si>
    <t>Arguição de Trabalhos Finais/Teses/ Dissertações/Relatórios Finais de cursos de Formação Especializada e Pós-Graduada</t>
  </si>
  <si>
    <t>Orientação / supervisão de estágios de Mestrados (concluídos)</t>
  </si>
  <si>
    <t>Orientação e supervisão de trabalhos finais de Mestrados  (concluídos)</t>
  </si>
  <si>
    <t>C11</t>
  </si>
  <si>
    <t>C43</t>
  </si>
  <si>
    <t>C44</t>
  </si>
  <si>
    <t>C45</t>
  </si>
  <si>
    <t>C46</t>
  </si>
  <si>
    <t>P5</t>
  </si>
  <si>
    <t>P18</t>
  </si>
  <si>
    <t>O29</t>
  </si>
  <si>
    <t>Coordenação de área científica (ou equivalente, desde que não pontuada noutro item)</t>
  </si>
  <si>
    <t xml:space="preserve">Direção de Curso (Mestrado/Formação Especializada ou Pós-Graduada /Licenciatura /Bacharelato /Curso de Especialização Tecnológica) </t>
  </si>
  <si>
    <t xml:space="preserve">Elaboração de manuais e livros de apoio à docência publicados </t>
  </si>
  <si>
    <t xml:space="preserve">Artigo em revista científica internacional com referee </t>
  </si>
  <si>
    <t xml:space="preserve">Artigo em revista científica nacional com referee </t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</si>
  <si>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</si>
  <si>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</si>
  <si>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</si>
  <si>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</si>
  <si>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</si>
  <si>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</si>
  <si>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</si>
  <si>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</si>
  <si>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</si>
  <si>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</si>
  <si>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Identificação do(s) Anexo(s) comprovativo(s)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</si>
  <si>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</si>
  <si>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</si>
  <si>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Orientação (ou coorientação) de trabalhos finais de Mestrados  (concluídos)</t>
  </si>
  <si>
    <t>5- O formulário deve ser entregue em duas versões: uma em Excel, editável, e outra em pdf,  assinada conforme especificado no ponto 9.7 do Edital</t>
  </si>
  <si>
    <t>IDENTIFICAÇÃO DO CANDIDATO</t>
  </si>
  <si>
    <t xml:space="preserve">PONTUAÇÃO DO CURRICULO </t>
  </si>
  <si>
    <r>
      <t xml:space="preserve">6- Para obter uma versão deste ficheiro no formato PDF, vá ao menu "Ficheiro", clique na opção "imprimir" e, depois, escolha "Microsoft print to pdf" (ou equivalente noutros sistemas) e de, seguida, em  Definições, selecione a opção "Imprimir livro inteiro". </t>
    </r>
    <r>
      <rPr>
        <b/>
        <sz val="10"/>
        <color theme="1"/>
        <rFont val="Calibri"/>
        <family val="2"/>
        <scheme val="minor"/>
      </rPr>
      <t>Verifique se o pdf está completo e tem todas as folhas do ficheiro Excel.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</si>
</sst>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Verdan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9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6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2" fontId="15" fillId="7" borderId="2" xfId="0" applyNumberFormat="1" applyFont="1" applyFill="1" applyBorder="1" applyAlignment="1">
      <alignment horizontal="right" vertical="center" wrapText="1"/>
    </xf>
    <xf numFmtId="2" fontId="12" fillId="8" borderId="2" xfId="0" applyNumberFormat="1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6" borderId="0" xfId="1" applyFont="1" applyFill="1" applyAlignment="1" applyProtection="1">
      <alignment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19" fillId="6" borderId="0" xfId="1" applyFont="1" applyFill="1" applyAlignment="1" applyProtection="1">
      <alignment horizontal="right" vertical="center" wrapText="1"/>
    </xf>
    <xf numFmtId="0" fontId="19" fillId="0" borderId="0" xfId="1" applyFont="1" applyAlignment="1" applyProtection="1">
      <alignment wrapText="1"/>
    </xf>
    <xf numFmtId="0" fontId="15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horizontal="righ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2" fontId="12" fillId="8" borderId="2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2" fontId="13" fillId="6" borderId="0" xfId="0" applyNumberFormat="1" applyFont="1" applyFill="1" applyAlignment="1">
      <alignment horizontal="right" vertical="center" wrapText="1"/>
    </xf>
    <xf numFmtId="0" fontId="14" fillId="6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2" fontId="14" fillId="9" borderId="2" xfId="0" applyNumberFormat="1" applyFont="1" applyFill="1" applyBorder="1" applyAlignment="1">
      <alignment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7" borderId="2" xfId="0" applyNumberFormat="1" applyFont="1" applyFill="1" applyBorder="1" applyAlignment="1">
      <alignment vertical="center" wrapText="1"/>
    </xf>
    <xf numFmtId="2" fontId="14" fillId="7" borderId="2" xfId="0" applyNumberFormat="1" applyFont="1" applyFill="1" applyBorder="1" applyAlignment="1">
      <alignment horizontal="right" vertical="center" wrapText="1"/>
    </xf>
    <xf numFmtId="2" fontId="13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wrapText="1"/>
    </xf>
    <xf numFmtId="2" fontId="13" fillId="10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wrapText="1"/>
    </xf>
    <xf numFmtId="0" fontId="13" fillId="10" borderId="7" xfId="0" applyFont="1" applyFill="1" applyBorder="1" applyAlignment="1">
      <alignment vertical="center" wrapText="1"/>
    </xf>
    <xf numFmtId="2" fontId="21" fillId="9" borderId="2" xfId="0" applyNumberFormat="1" applyFont="1" applyFill="1" applyBorder="1" applyAlignment="1">
      <alignment horizontal="center" vertical="center"/>
    </xf>
    <xf numFmtId="2" fontId="22" fillId="9" borderId="2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2" fontId="22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29" fillId="14" borderId="2" xfId="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6" fillId="13" borderId="2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30" fillId="6" borderId="0" xfId="0" applyFont="1" applyFill="1" applyAlignment="1">
      <alignment vertical="center" wrapText="1"/>
    </xf>
    <xf numFmtId="0" fontId="30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14" borderId="2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0" fillId="0" borderId="2" xfId="0" applyFont="1" applyBorder="1" applyAlignment="1" applyProtection="1">
      <alignment horizontal="center" vertical="top" wrapText="1"/>
      <protection locked="0"/>
    </xf>
    <xf numFmtId="0" fontId="36" fillId="0" borderId="2" xfId="0" applyFont="1" applyBorder="1" applyAlignment="1" applyProtection="1">
      <alignment horizontal="center" vertical="top" wrapText="1"/>
      <protection locked="0"/>
    </xf>
    <xf numFmtId="0" fontId="17" fillId="11" borderId="2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center" vertical="top" wrapText="1"/>
    </xf>
    <xf numFmtId="0" fontId="30" fillId="13" borderId="2" xfId="0" applyFont="1" applyFill="1" applyBorder="1" applyAlignment="1" applyProtection="1">
      <alignment horizontal="center" vertical="top" wrapText="1"/>
      <protection locked="0"/>
    </xf>
    <xf numFmtId="2" fontId="30" fillId="0" borderId="2" xfId="0" applyNumberFormat="1" applyFont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16" fillId="0" borderId="0" xfId="0" applyFont="1"/>
    <xf numFmtId="0" fontId="29" fillId="6" borderId="0" xfId="0" applyFont="1" applyFill="1"/>
    <xf numFmtId="0" fontId="16" fillId="6" borderId="0" xfId="0" applyFont="1" applyFill="1" applyAlignment="1">
      <alignment vertical="top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horizontal="justify" vertical="top" wrapText="1"/>
    </xf>
    <xf numFmtId="0" fontId="16" fillId="6" borderId="0" xfId="0" applyFont="1" applyFill="1"/>
    <xf numFmtId="0" fontId="16" fillId="6" borderId="0" xfId="0" applyFont="1" applyFill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29" fillId="0" borderId="2" xfId="0" applyFont="1" applyBorder="1" applyAlignment="1">
      <alignment horizontal="center" vertical="top" wrapText="1"/>
    </xf>
    <xf numFmtId="0" fontId="29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9" fillId="14" borderId="3" xfId="0" applyFont="1" applyFill="1" applyBorder="1" applyAlignment="1">
      <alignment vertical="top" wrapText="1"/>
    </xf>
    <xf numFmtId="0" fontId="16" fillId="9" borderId="0" xfId="0" applyFont="1" applyFill="1" applyAlignment="1">
      <alignment vertical="top" wrapText="1"/>
    </xf>
    <xf numFmtId="0" fontId="17" fillId="12" borderId="3" xfId="0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top"/>
    </xf>
    <xf numFmtId="0" fontId="29" fillId="13" borderId="2" xfId="0" applyFont="1" applyFill="1" applyBorder="1" applyAlignment="1">
      <alignment horizontal="center" vertical="top"/>
    </xf>
    <xf numFmtId="0" fontId="16" fillId="13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16" fillId="13" borderId="3" xfId="0" applyFont="1" applyFill="1" applyBorder="1"/>
    <xf numFmtId="0" fontId="16" fillId="6" borderId="2" xfId="0" applyFont="1" applyFill="1" applyBorder="1"/>
    <xf numFmtId="0" fontId="29" fillId="6" borderId="2" xfId="0" applyFont="1" applyFill="1" applyBorder="1" applyAlignment="1">
      <alignment horizontal="center"/>
    </xf>
    <xf numFmtId="0" fontId="29" fillId="14" borderId="6" xfId="0" applyFont="1" applyFill="1" applyBorder="1" applyAlignment="1">
      <alignment vertical="top" wrapText="1"/>
    </xf>
    <xf numFmtId="0" fontId="24" fillId="6" borderId="0" xfId="0" applyFont="1" applyFill="1" applyAlignment="1">
      <alignment vertical="center"/>
    </xf>
    <xf numFmtId="0" fontId="29" fillId="5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vertical="top" wrapText="1"/>
    </xf>
    <xf numFmtId="0" fontId="29" fillId="6" borderId="0" xfId="0" applyFont="1" applyFill="1" applyAlignment="1" applyProtection="1">
      <alignment horizontal="center" vertical="center" wrapText="1"/>
      <protection locked="0"/>
    </xf>
    <xf numFmtId="0" fontId="29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right" vertical="center"/>
    </xf>
    <xf numFmtId="0" fontId="29" fillId="17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/>
    </xf>
    <xf numFmtId="0" fontId="38" fillId="9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top"/>
    </xf>
    <xf numFmtId="0" fontId="38" fillId="6" borderId="0" xfId="0" applyFont="1" applyFill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38" fillId="6" borderId="0" xfId="0" applyFont="1" applyFill="1" applyAlignment="1">
      <alignment horizontal="right" vertical="top"/>
    </xf>
    <xf numFmtId="0" fontId="36" fillId="3" borderId="2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0" fontId="16" fillId="3" borderId="2" xfId="0" applyFont="1" applyFill="1" applyBorder="1" applyAlignment="1" applyProtection="1">
      <alignment horizontal="center" vertical="top"/>
      <protection locked="0"/>
    </xf>
    <xf numFmtId="0" fontId="16" fillId="14" borderId="2" xfId="0" applyFont="1" applyFill="1" applyBorder="1" applyAlignment="1">
      <alignment vertical="top"/>
    </xf>
    <xf numFmtId="0" fontId="16" fillId="3" borderId="6" xfId="0" applyFont="1" applyFill="1" applyBorder="1" applyAlignment="1" applyProtection="1">
      <alignment horizontal="center" vertical="top"/>
      <protection locked="0"/>
    </xf>
    <xf numFmtId="0" fontId="29" fillId="15" borderId="0" xfId="0" applyFont="1" applyFill="1"/>
    <xf numFmtId="0" fontId="12" fillId="6" borderId="0" xfId="0" applyFont="1" applyFill="1" applyAlignment="1">
      <alignment vertical="center" wrapText="1"/>
    </xf>
    <xf numFmtId="164" fontId="12" fillId="6" borderId="0" xfId="0" applyNumberFormat="1" applyFont="1" applyFill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2" fontId="29" fillId="10" borderId="2" xfId="0" applyNumberFormat="1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vertical="center"/>
    </xf>
    <xf numFmtId="2" fontId="29" fillId="8" borderId="2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2" fontId="41" fillId="0" borderId="20" xfId="0" applyNumberFormat="1" applyFont="1" applyBorder="1" applyAlignment="1">
      <alignment vertical="center" wrapText="1"/>
    </xf>
    <xf numFmtId="2" fontId="42" fillId="0" borderId="21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2" fontId="41" fillId="0" borderId="14" xfId="0" applyNumberFormat="1" applyFont="1" applyBorder="1" applyAlignment="1">
      <alignment vertical="center" wrapText="1"/>
    </xf>
    <xf numFmtId="2" fontId="42" fillId="0" borderId="19" xfId="0" applyNumberFormat="1" applyFont="1" applyBorder="1" applyAlignment="1">
      <alignment vertical="center" wrapText="1"/>
    </xf>
    <xf numFmtId="0" fontId="15" fillId="6" borderId="0" xfId="0" applyFont="1" applyFill="1" applyAlignment="1">
      <alignment wrapText="1"/>
    </xf>
    <xf numFmtId="164" fontId="12" fillId="6" borderId="0" xfId="0" applyNumberFormat="1" applyFont="1" applyFill="1" applyAlignment="1">
      <alignment horizontal="left" wrapText="1"/>
    </xf>
    <xf numFmtId="0" fontId="12" fillId="6" borderId="0" xfId="0" applyFont="1" applyFill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wrapText="1"/>
    </xf>
    <xf numFmtId="2" fontId="43" fillId="0" borderId="13" xfId="0" applyNumberFormat="1" applyFont="1" applyBorder="1" applyAlignment="1">
      <alignment horizontal="right" vertical="center" wrapText="1"/>
    </xf>
    <xf numFmtId="2" fontId="22" fillId="0" borderId="15" xfId="0" applyNumberFormat="1" applyFont="1" applyBorder="1" applyAlignment="1">
      <alignment horizontal="right" vertical="center" wrapText="1"/>
    </xf>
    <xf numFmtId="0" fontId="14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16" fillId="8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2" fontId="43" fillId="0" borderId="22" xfId="0" applyNumberFormat="1" applyFont="1" applyBorder="1" applyAlignment="1">
      <alignment horizontal="right" vertical="center"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2" fontId="44" fillId="9" borderId="2" xfId="0" applyNumberFormat="1" applyFont="1" applyFill="1" applyBorder="1" applyAlignment="1">
      <alignment horizontal="center" vertical="center"/>
    </xf>
    <xf numFmtId="2" fontId="44" fillId="7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2" fontId="13" fillId="11" borderId="2" xfId="0" applyNumberFormat="1" applyFont="1" applyFill="1" applyBorder="1" applyAlignment="1">
      <alignment horizontal="center" vertical="center"/>
    </xf>
    <xf numFmtId="2" fontId="44" fillId="11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2" fontId="29" fillId="9" borderId="2" xfId="0" applyNumberFormat="1" applyFont="1" applyFill="1" applyBorder="1"/>
    <xf numFmtId="2" fontId="29" fillId="7" borderId="2" xfId="0" applyNumberFormat="1" applyFont="1" applyFill="1" applyBorder="1"/>
    <xf numFmtId="0" fontId="29" fillId="9" borderId="2" xfId="0" applyFont="1" applyFill="1" applyBorder="1"/>
    <xf numFmtId="0" fontId="29" fillId="7" borderId="2" xfId="0" applyFont="1" applyFill="1" applyBorder="1"/>
    <xf numFmtId="0" fontId="36" fillId="6" borderId="0" xfId="0" applyFont="1" applyFill="1" applyAlignment="1">
      <alignment horizontal="left" vertical="top"/>
    </xf>
    <xf numFmtId="0" fontId="36" fillId="6" borderId="0" xfId="0" applyFont="1" applyFill="1" applyAlignment="1">
      <alignment horizontal="left" vertical="top" wrapText="1"/>
    </xf>
    <xf numFmtId="0" fontId="36" fillId="6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 wrapText="1"/>
    </xf>
    <xf numFmtId="0" fontId="16" fillId="6" borderId="0" xfId="0" applyFont="1" applyFill="1" applyAlignment="1">
      <alignment horizontal="left" vertical="top"/>
    </xf>
    <xf numFmtId="0" fontId="16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29" fillId="13" borderId="3" xfId="0" applyFont="1" applyFill="1" applyBorder="1" applyAlignment="1">
      <alignment horizontal="center" vertical="top" wrapText="1"/>
    </xf>
    <xf numFmtId="0" fontId="16" fillId="13" borderId="4" xfId="0" applyFont="1" applyFill="1" applyBorder="1" applyAlignment="1">
      <alignment horizontal="center" vertical="top"/>
    </xf>
    <xf numFmtId="0" fontId="16" fillId="12" borderId="0" xfId="0" applyFont="1" applyFill="1"/>
    <xf numFmtId="0" fontId="23" fillId="6" borderId="0" xfId="0" applyFont="1" applyFill="1" applyAlignment="1">
      <alignment horizontal="left" vertical="center"/>
    </xf>
    <xf numFmtId="0" fontId="23" fillId="12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left" wrapText="1"/>
    </xf>
    <xf numFmtId="9" fontId="13" fillId="6" borderId="0" xfId="0" applyNumberFormat="1" applyFont="1" applyFill="1" applyAlignment="1">
      <alignment horizontal="left" vertical="top" wrapText="1"/>
    </xf>
    <xf numFmtId="0" fontId="46" fillId="6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23" fillId="12" borderId="0" xfId="0" applyFont="1" applyFill="1" applyAlignment="1">
      <alignment horizontal="left" vertical="center"/>
    </xf>
    <xf numFmtId="0" fontId="38" fillId="9" borderId="6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 applyProtection="1">
      <alignment horizontal="left" vertical="top"/>
      <protection locked="0"/>
    </xf>
    <xf numFmtId="0" fontId="36" fillId="3" borderId="7" xfId="0" applyFont="1" applyFill="1" applyBorder="1" applyAlignment="1" applyProtection="1">
      <alignment horizontal="left" vertical="top"/>
      <protection locked="0"/>
    </xf>
    <xf numFmtId="0" fontId="38" fillId="9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 applyProtection="1">
      <alignment horizontal="left" vertical="top"/>
      <protection locked="0"/>
    </xf>
    <xf numFmtId="0" fontId="11" fillId="6" borderId="0" xfId="0" applyFont="1" applyFill="1" applyAlignment="1">
      <alignment horizontal="left" vertical="center" wrapText="1"/>
    </xf>
    <xf numFmtId="0" fontId="16" fillId="2" borderId="18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8" fillId="6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horizontal="left"/>
    </xf>
    <xf numFmtId="0" fontId="16" fillId="6" borderId="0" xfId="0" applyFont="1" applyFill="1" applyAlignment="1">
      <alignment horizontal="left" wrapText="1"/>
    </xf>
    <xf numFmtId="0" fontId="45" fillId="6" borderId="0" xfId="0" applyFont="1" applyFill="1" applyAlignment="1">
      <alignment horizontal="left"/>
    </xf>
    <xf numFmtId="0" fontId="23" fillId="12" borderId="0" xfId="0" applyFont="1" applyFill="1" applyAlignment="1">
      <alignment horizontal="left"/>
    </xf>
    <xf numFmtId="0" fontId="46" fillId="6" borderId="0" xfId="0" applyFont="1" applyFill="1" applyAlignment="1">
      <alignment horizontal="left" vertical="center" wrapText="1"/>
    </xf>
    <xf numFmtId="0" fontId="29" fillId="17" borderId="16" xfId="0" applyFont="1" applyFill="1" applyBorder="1" applyAlignment="1">
      <alignment horizontal="left" vertical="top" wrapText="1"/>
    </xf>
    <xf numFmtId="0" fontId="30" fillId="13" borderId="6" xfId="0" applyFont="1" applyFill="1" applyBorder="1" applyAlignment="1">
      <alignment horizontal="center" vertical="top" wrapText="1"/>
    </xf>
    <xf numFmtId="0" fontId="30" fillId="13" borderId="1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29" fillId="13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left"/>
    </xf>
    <xf numFmtId="0" fontId="29" fillId="16" borderId="3" xfId="0" applyFont="1" applyFill="1" applyBorder="1" applyAlignment="1" applyProtection="1">
      <alignment horizontal="center" vertical="center" wrapText="1"/>
      <protection locked="0"/>
    </xf>
    <xf numFmtId="0" fontId="29" fillId="16" borderId="4" xfId="0" applyFont="1" applyFill="1" applyBorder="1" applyAlignment="1" applyProtection="1">
      <alignment horizontal="center" vertical="center" wrapText="1"/>
      <protection locked="0"/>
    </xf>
    <xf numFmtId="0" fontId="29" fillId="16" borderId="5" xfId="0" applyFont="1" applyFill="1" applyBorder="1" applyAlignment="1" applyProtection="1">
      <alignment horizontal="center" vertical="center" wrapText="1"/>
      <protection locked="0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30" fillId="13" borderId="2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2" fontId="30" fillId="0" borderId="2" xfId="0" applyNumberFormat="1" applyFont="1" applyBorder="1" applyAlignment="1">
      <alignment horizontal="left" vertical="top" wrapText="1"/>
    </xf>
    <xf numFmtId="2" fontId="30" fillId="0" borderId="6" xfId="0" applyNumberFormat="1" applyFont="1" applyBorder="1" applyAlignment="1">
      <alignment horizontal="left" vertical="top" wrapText="1"/>
    </xf>
    <xf numFmtId="2" fontId="30" fillId="0" borderId="7" xfId="0" applyNumberFormat="1" applyFont="1" applyBorder="1" applyAlignment="1">
      <alignment horizontal="left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17" fillId="13" borderId="6" xfId="0" applyNumberFormat="1" applyFont="1" applyFill="1" applyBorder="1" applyAlignment="1">
      <alignment horizontal="center" vertical="top" wrapText="1"/>
    </xf>
    <xf numFmtId="2" fontId="17" fillId="13" borderId="1" xfId="0" applyNumberFormat="1" applyFont="1" applyFill="1" applyBorder="1" applyAlignment="1">
      <alignment horizontal="center" vertical="top" wrapText="1"/>
    </xf>
    <xf numFmtId="2" fontId="17" fillId="13" borderId="7" xfId="0" applyNumberFormat="1" applyFont="1" applyFill="1" applyBorder="1" applyAlignment="1">
      <alignment horizontal="center" vertical="top" wrapText="1"/>
    </xf>
    <xf numFmtId="0" fontId="29" fillId="16" borderId="8" xfId="0" applyFont="1" applyFill="1" applyBorder="1" applyAlignment="1" applyProtection="1">
      <alignment horizontal="center" vertical="center" wrapText="1"/>
      <protection locked="0"/>
    </xf>
    <xf numFmtId="0" fontId="29" fillId="16" borderId="18" xfId="0" applyFont="1" applyFill="1" applyBorder="1" applyAlignment="1" applyProtection="1">
      <alignment horizontal="center" vertical="center" wrapText="1"/>
      <protection locked="0"/>
    </xf>
    <xf numFmtId="2" fontId="17" fillId="13" borderId="8" xfId="0" applyNumberFormat="1" applyFont="1" applyFill="1" applyBorder="1" applyAlignment="1">
      <alignment horizontal="center" vertical="top" wrapText="1"/>
    </xf>
    <xf numFmtId="2" fontId="17" fillId="13" borderId="17" xfId="0" applyNumberFormat="1" applyFont="1" applyFill="1" applyBorder="1" applyAlignment="1">
      <alignment horizontal="center" vertical="top" wrapText="1"/>
    </xf>
    <xf numFmtId="2" fontId="17" fillId="13" borderId="9" xfId="0" applyNumberFormat="1" applyFont="1" applyFill="1" applyBorder="1" applyAlignment="1">
      <alignment horizontal="center" vertical="top" wrapText="1"/>
    </xf>
    <xf numFmtId="0" fontId="17" fillId="11" borderId="8" xfId="0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2" fontId="30" fillId="13" borderId="6" xfId="0" applyNumberFormat="1" applyFont="1" applyFill="1" applyBorder="1" applyAlignment="1">
      <alignment horizontal="left" vertical="top" wrapText="1"/>
    </xf>
    <xf numFmtId="2" fontId="30" fillId="13" borderId="7" xfId="0" applyNumberFormat="1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center" vertical="top" wrapText="1"/>
    </xf>
    <xf numFmtId="0" fontId="17" fillId="12" borderId="5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left" vertical="top" wrapText="1"/>
    </xf>
    <xf numFmtId="0" fontId="16" fillId="13" borderId="4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horizontal="right" vertical="center"/>
    </xf>
    <xf numFmtId="0" fontId="16" fillId="14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30" fillId="3" borderId="6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0" fillId="3" borderId="7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29" fillId="7" borderId="2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11" borderId="9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2" fontId="15" fillId="0" borderId="8" xfId="0" applyNumberFormat="1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6" fillId="6" borderId="0" xfId="0" applyFont="1" applyFill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wrapText="1"/>
    </xf>
    <xf numFmtId="0" fontId="13" fillId="7" borderId="2" xfId="0" applyFont="1" applyFill="1" applyBorder="1" applyAlignment="1">
      <alignment wrapText="1"/>
    </xf>
    <xf numFmtId="0" fontId="13" fillId="9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6" fillId="9" borderId="6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95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BD80-8EBE-42A5-B485-DDC5BFC790A1}">
  <dimension ref="D2:G4"/>
  <sheetViews>
    <sheetView workbookViewId="0">
      <selection activeCell="I12" sqref="I12"/>
    </sheetView>
  </sheetViews>
  <sheetFormatPr defaultRowHeight="15" x14ac:dyDescent="0.25"/>
  <cols>
    <col min="4" max="4" width="12.42578125" customWidth="1"/>
    <col min="6" max="6" width="10.42578125" customWidth="1"/>
  </cols>
  <sheetData>
    <row r="2" spans="4:7" x14ac:dyDescent="0.25">
      <c r="D2" t="s">
        <v>315</v>
      </c>
      <c r="F2" t="s">
        <v>315</v>
      </c>
    </row>
    <row r="3" spans="4:7" x14ac:dyDescent="0.25">
      <c r="D3" t="s">
        <v>313</v>
      </c>
      <c r="F3" s="132" t="s">
        <v>320</v>
      </c>
      <c r="G3" s="131" t="s">
        <v>319</v>
      </c>
    </row>
    <row r="4" spans="4:7" ht="16.5" customHeight="1" x14ac:dyDescent="0.25">
      <c r="D4" t="s">
        <v>314</v>
      </c>
      <c r="F4" s="133" t="s">
        <v>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40"/>
  <sheetViews>
    <sheetView showGridLines="0" tabSelected="1" zoomScale="90" zoomScaleNormal="90" workbookViewId="0">
      <selection activeCell="B10" sqref="B10:D10"/>
    </sheetView>
  </sheetViews>
  <sheetFormatPr defaultColWidth="11.42578125" defaultRowHeight="15" x14ac:dyDescent="0.25"/>
  <cols>
    <col min="1" max="1" width="29.7109375" style="19" customWidth="1"/>
    <col min="2" max="2" width="12.42578125" style="19" customWidth="1"/>
    <col min="3" max="3" width="11.5703125" style="19" customWidth="1"/>
    <col min="4" max="4" width="15.42578125" style="19" customWidth="1"/>
    <col min="5" max="5" width="18.42578125" style="19" customWidth="1"/>
    <col min="6" max="6" width="16.42578125" style="19" customWidth="1"/>
    <col min="7" max="7" width="8.85546875" style="19" customWidth="1"/>
    <col min="8" max="8" width="24.140625" style="19" customWidth="1"/>
    <col min="9" max="9" width="15.5703125" style="19" customWidth="1"/>
    <col min="10" max="10" width="12.5703125" style="124" customWidth="1"/>
    <col min="11" max="11" width="19.140625" style="124" customWidth="1"/>
    <col min="12" max="12" width="13.85546875" style="19" customWidth="1"/>
    <col min="13" max="13" width="25.7109375" style="19" customWidth="1"/>
    <col min="14" max="16384" width="11.42578125" style="19"/>
  </cols>
  <sheetData>
    <row r="1" spans="1:14" ht="26.25" customHeight="1" x14ac:dyDescent="0.25">
      <c r="A1" s="300" t="s">
        <v>345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4" ht="15.75" x14ac:dyDescent="0.25">
      <c r="A2" s="303"/>
      <c r="B2" s="303"/>
      <c r="C2" s="303"/>
      <c r="D2" s="303"/>
      <c r="E2" s="303"/>
      <c r="F2" s="303"/>
      <c r="G2" s="303"/>
      <c r="H2" s="303"/>
    </row>
    <row r="3" spans="1:14" ht="15.75" x14ac:dyDescent="0.25">
      <c r="A3" s="306" t="s">
        <v>408</v>
      </c>
      <c r="B3" s="306"/>
      <c r="C3" s="22"/>
      <c r="D3" s="22"/>
      <c r="E3" s="22"/>
      <c r="F3" s="22"/>
      <c r="G3" s="22"/>
      <c r="H3" s="22"/>
    </row>
    <row r="4" spans="1:14" x14ac:dyDescent="0.25">
      <c r="A4" s="304"/>
      <c r="B4" s="305"/>
      <c r="C4" s="305"/>
      <c r="D4" s="199"/>
      <c r="E4" s="199"/>
      <c r="F4" s="199"/>
      <c r="G4" s="199"/>
      <c r="H4" s="199"/>
      <c r="I4" s="199"/>
      <c r="J4" s="200"/>
      <c r="K4" s="200"/>
      <c r="L4" s="199"/>
      <c r="M4" s="199"/>
      <c r="N4" s="199"/>
    </row>
    <row r="5" spans="1:14" x14ac:dyDescent="0.25">
      <c r="A5" s="197"/>
      <c r="B5" s="198"/>
      <c r="C5" s="198"/>
      <c r="D5" s="199"/>
      <c r="E5" s="199"/>
      <c r="F5" s="199"/>
      <c r="G5" s="199"/>
      <c r="H5" s="199"/>
      <c r="I5" s="199"/>
      <c r="J5" s="200"/>
      <c r="K5" s="200"/>
      <c r="L5" s="199"/>
      <c r="M5" s="199"/>
      <c r="N5" s="199"/>
    </row>
    <row r="6" spans="1:14" ht="18.95" customHeight="1" x14ac:dyDescent="0.25">
      <c r="A6" s="201" t="s">
        <v>45</v>
      </c>
      <c r="B6" s="307"/>
      <c r="C6" s="308"/>
      <c r="D6" s="308"/>
      <c r="E6" s="308"/>
      <c r="F6" s="308"/>
      <c r="G6" s="308"/>
      <c r="H6" s="309"/>
      <c r="I6" s="202"/>
      <c r="J6" s="203"/>
      <c r="K6" s="203"/>
      <c r="L6" s="199"/>
      <c r="M6" s="199"/>
      <c r="N6" s="199"/>
    </row>
    <row r="7" spans="1:14" x14ac:dyDescent="0.25">
      <c r="A7" s="201"/>
      <c r="B7" s="204"/>
      <c r="C7" s="204"/>
      <c r="D7" s="204"/>
      <c r="E7" s="204"/>
      <c r="F7" s="204"/>
      <c r="G7" s="204"/>
      <c r="H7" s="204"/>
      <c r="I7" s="202"/>
      <c r="J7" s="203"/>
      <c r="K7" s="203"/>
      <c r="L7" s="199"/>
      <c r="M7" s="199"/>
      <c r="N7" s="199"/>
    </row>
    <row r="8" spans="1:14" ht="17.45" customHeight="1" x14ac:dyDescent="0.25">
      <c r="A8" s="201" t="s">
        <v>246</v>
      </c>
      <c r="B8" s="291"/>
      <c r="C8" s="291"/>
      <c r="D8" s="291"/>
      <c r="E8" s="205"/>
      <c r="F8" s="205"/>
      <c r="G8" s="205"/>
      <c r="H8" s="205"/>
      <c r="I8" s="202"/>
      <c r="J8" s="203"/>
      <c r="K8" s="203"/>
      <c r="L8" s="199"/>
      <c r="M8" s="199"/>
      <c r="N8" s="199"/>
    </row>
    <row r="9" spans="1:14" x14ac:dyDescent="0.25">
      <c r="A9" s="201"/>
      <c r="B9" s="204"/>
      <c r="C9" s="204"/>
      <c r="D9" s="204"/>
      <c r="E9" s="205"/>
      <c r="F9" s="205"/>
      <c r="G9" s="205"/>
      <c r="H9" s="205"/>
      <c r="I9" s="202"/>
      <c r="J9" s="203"/>
      <c r="K9" s="203"/>
      <c r="L9" s="199"/>
      <c r="M9" s="199"/>
      <c r="N9" s="199"/>
    </row>
    <row r="10" spans="1:14" ht="17.45" customHeight="1" x14ac:dyDescent="0.25">
      <c r="A10" s="201" t="s">
        <v>327</v>
      </c>
      <c r="B10" s="292"/>
      <c r="C10" s="292"/>
      <c r="D10" s="292"/>
      <c r="E10" s="301" t="s">
        <v>354</v>
      </c>
      <c r="F10" s="302"/>
      <c r="G10" s="302"/>
      <c r="H10" s="302"/>
      <c r="I10" s="202"/>
      <c r="J10" s="203"/>
      <c r="K10" s="203"/>
      <c r="L10" s="199"/>
      <c r="M10" s="199"/>
      <c r="N10" s="199"/>
    </row>
    <row r="11" spans="1:14" x14ac:dyDescent="0.25">
      <c r="A11" s="201"/>
      <c r="B11" s="206"/>
      <c r="C11" s="207"/>
      <c r="D11" s="207"/>
      <c r="E11" s="205"/>
      <c r="F11" s="205"/>
      <c r="G11" s="205"/>
      <c r="H11" s="205"/>
      <c r="I11" s="202"/>
      <c r="J11" s="203"/>
      <c r="K11" s="203"/>
      <c r="L11" s="199"/>
      <c r="M11" s="199"/>
      <c r="N11" s="199"/>
    </row>
    <row r="12" spans="1:14" x14ac:dyDescent="0.25">
      <c r="A12" s="201" t="s">
        <v>47</v>
      </c>
      <c r="B12" s="291"/>
      <c r="C12" s="291"/>
      <c r="D12" s="291"/>
      <c r="E12" s="291"/>
      <c r="F12" s="291"/>
      <c r="G12" s="291"/>
      <c r="H12" s="291"/>
      <c r="I12" s="202"/>
      <c r="J12" s="203"/>
      <c r="K12" s="203"/>
      <c r="L12" s="199"/>
      <c r="M12" s="199"/>
      <c r="N12" s="199"/>
    </row>
    <row r="13" spans="1:14" x14ac:dyDescent="0.25">
      <c r="A13" s="201"/>
      <c r="B13" s="204"/>
      <c r="C13" s="204"/>
      <c r="D13" s="204"/>
      <c r="E13" s="204"/>
      <c r="F13" s="204"/>
      <c r="G13" s="204"/>
      <c r="H13" s="204"/>
      <c r="I13" s="202"/>
      <c r="J13" s="203"/>
      <c r="K13" s="203"/>
      <c r="L13" s="199"/>
      <c r="M13" s="199"/>
      <c r="N13" s="199"/>
    </row>
    <row r="14" spans="1:14" x14ac:dyDescent="0.25">
      <c r="A14" s="201" t="s">
        <v>48</v>
      </c>
      <c r="B14" s="292"/>
      <c r="C14" s="292"/>
      <c r="D14" s="292"/>
      <c r="E14" s="292"/>
      <c r="F14" s="292"/>
      <c r="G14" s="205"/>
      <c r="H14" s="205"/>
      <c r="I14" s="202"/>
      <c r="J14" s="203"/>
      <c r="K14" s="203"/>
      <c r="L14" s="199"/>
      <c r="M14" s="199"/>
      <c r="N14" s="199"/>
    </row>
    <row r="15" spans="1:14" x14ac:dyDescent="0.25">
      <c r="A15" s="201"/>
      <c r="B15" s="204"/>
      <c r="C15" s="204"/>
      <c r="D15" s="204"/>
      <c r="E15" s="205"/>
      <c r="F15" s="205"/>
      <c r="G15" s="205"/>
      <c r="H15" s="205"/>
      <c r="I15" s="202"/>
      <c r="J15" s="203"/>
      <c r="K15" s="203"/>
      <c r="L15" s="199"/>
      <c r="M15" s="199"/>
      <c r="N15" s="199"/>
    </row>
    <row r="16" spans="1:14" x14ac:dyDescent="0.25">
      <c r="A16" s="201" t="s">
        <v>49</v>
      </c>
      <c r="B16" s="292"/>
      <c r="C16" s="292"/>
      <c r="D16" s="292"/>
      <c r="E16" s="292"/>
      <c r="F16" s="292"/>
      <c r="G16" s="205"/>
      <c r="H16" s="205"/>
      <c r="I16" s="202"/>
      <c r="J16" s="203"/>
      <c r="K16" s="203"/>
      <c r="L16" s="199"/>
      <c r="M16" s="199"/>
      <c r="N16" s="199"/>
    </row>
    <row r="17" spans="1:14" x14ac:dyDescent="0.25">
      <c r="A17" s="201"/>
      <c r="B17" s="204"/>
      <c r="C17" s="204"/>
      <c r="D17" s="204"/>
      <c r="E17" s="205"/>
      <c r="F17" s="205"/>
      <c r="G17" s="205"/>
      <c r="H17" s="205"/>
      <c r="I17" s="202"/>
      <c r="J17" s="203"/>
      <c r="K17" s="203"/>
      <c r="L17" s="199"/>
      <c r="M17" s="199"/>
      <c r="N17" s="199"/>
    </row>
    <row r="18" spans="1:14" x14ac:dyDescent="0.25">
      <c r="A18" s="201" t="s">
        <v>50</v>
      </c>
      <c r="B18" s="291"/>
      <c r="C18" s="291"/>
      <c r="D18" s="291"/>
      <c r="E18" s="205"/>
      <c r="F18" s="205"/>
      <c r="G18" s="205"/>
      <c r="H18" s="205"/>
      <c r="I18" s="202"/>
      <c r="J18" s="203"/>
      <c r="K18" s="203"/>
      <c r="L18" s="199"/>
      <c r="M18" s="199"/>
      <c r="N18" s="199"/>
    </row>
    <row r="19" spans="1:14" x14ac:dyDescent="0.25">
      <c r="A19" s="201"/>
      <c r="B19" s="204"/>
      <c r="C19" s="204"/>
      <c r="D19" s="204"/>
      <c r="E19" s="205"/>
      <c r="F19" s="205"/>
      <c r="G19" s="205"/>
      <c r="H19" s="205"/>
      <c r="I19" s="202"/>
      <c r="J19" s="203"/>
      <c r="K19" s="203"/>
      <c r="L19" s="199"/>
      <c r="M19" s="199"/>
      <c r="N19" s="199"/>
    </row>
    <row r="20" spans="1:14" x14ac:dyDescent="0.25">
      <c r="A20" s="201" t="s">
        <v>51</v>
      </c>
      <c r="B20" s="291"/>
      <c r="C20" s="291"/>
      <c r="D20" s="291"/>
      <c r="E20" s="205"/>
      <c r="F20" s="205"/>
      <c r="G20" s="205"/>
      <c r="H20" s="205"/>
      <c r="I20" s="202"/>
      <c r="J20" s="203"/>
      <c r="K20" s="203"/>
      <c r="L20" s="199"/>
      <c r="M20" s="199"/>
      <c r="N20" s="199"/>
    </row>
    <row r="21" spans="1:14" x14ac:dyDescent="0.25">
      <c r="A21" s="208"/>
      <c r="B21" s="202"/>
      <c r="C21" s="202"/>
      <c r="D21" s="202"/>
      <c r="E21" s="202"/>
      <c r="F21" s="202"/>
      <c r="G21" s="202"/>
      <c r="H21" s="202"/>
      <c r="I21" s="202"/>
      <c r="J21" s="203"/>
      <c r="K21" s="203"/>
      <c r="L21" s="199"/>
      <c r="M21" s="199"/>
      <c r="N21" s="199"/>
    </row>
    <row r="22" spans="1:14" x14ac:dyDescent="0.25">
      <c r="A22" s="208"/>
      <c r="B22" s="202"/>
      <c r="C22" s="202"/>
      <c r="D22" s="202"/>
      <c r="E22" s="202"/>
      <c r="F22" s="202"/>
      <c r="G22" s="202"/>
      <c r="H22" s="202"/>
      <c r="I22" s="202"/>
      <c r="J22" s="203"/>
      <c r="K22" s="203"/>
      <c r="L22" s="199"/>
      <c r="M22" s="199"/>
      <c r="N22" s="199"/>
    </row>
    <row r="23" spans="1:14" x14ac:dyDescent="0.25">
      <c r="A23" s="293" t="s">
        <v>299</v>
      </c>
      <c r="B23" s="293"/>
      <c r="C23" s="293"/>
      <c r="D23" s="293"/>
      <c r="E23" s="202"/>
      <c r="F23" s="202"/>
      <c r="G23" s="202"/>
      <c r="H23" s="202"/>
      <c r="I23" s="202"/>
      <c r="J23" s="203"/>
      <c r="K23" s="203"/>
      <c r="L23" s="199"/>
      <c r="M23" s="199"/>
      <c r="N23" s="199"/>
    </row>
    <row r="24" spans="1:14" ht="51" x14ac:dyDescent="0.25">
      <c r="A24" s="201"/>
      <c r="B24" s="294" t="s">
        <v>52</v>
      </c>
      <c r="C24" s="298"/>
      <c r="D24" s="295"/>
      <c r="E24" s="294" t="s">
        <v>25</v>
      </c>
      <c r="F24" s="298"/>
      <c r="G24" s="295"/>
      <c r="H24" s="294" t="s">
        <v>280</v>
      </c>
      <c r="I24" s="295"/>
      <c r="J24" s="209" t="s">
        <v>26</v>
      </c>
      <c r="K24" s="209" t="s">
        <v>300</v>
      </c>
      <c r="L24" s="120" t="s">
        <v>311</v>
      </c>
      <c r="M24" s="120" t="s">
        <v>316</v>
      </c>
      <c r="N24" s="199"/>
    </row>
    <row r="25" spans="1:14" s="125" customFormat="1" x14ac:dyDescent="0.25">
      <c r="A25" s="210"/>
      <c r="B25" s="211"/>
      <c r="C25" s="211"/>
      <c r="D25" s="211"/>
      <c r="E25" s="211"/>
      <c r="F25" s="211"/>
      <c r="G25" s="211"/>
      <c r="H25" s="211"/>
      <c r="I25" s="211"/>
      <c r="J25" s="212"/>
      <c r="K25" s="213"/>
      <c r="L25" s="143"/>
      <c r="M25" s="214"/>
      <c r="N25" s="214"/>
    </row>
    <row r="26" spans="1:14" s="125" customFormat="1" x14ac:dyDescent="0.25">
      <c r="A26" s="215" t="s">
        <v>305</v>
      </c>
      <c r="B26" s="296"/>
      <c r="C26" s="299"/>
      <c r="D26" s="297"/>
      <c r="E26" s="296"/>
      <c r="F26" s="299"/>
      <c r="G26" s="297"/>
      <c r="H26" s="296"/>
      <c r="I26" s="297"/>
      <c r="J26" s="216"/>
      <c r="K26" s="216"/>
      <c r="L26" s="163"/>
      <c r="M26" s="217"/>
      <c r="N26" s="214"/>
    </row>
    <row r="27" spans="1:14" s="125" customFormat="1" x14ac:dyDescent="0.25">
      <c r="A27" s="215"/>
      <c r="B27" s="273"/>
      <c r="C27" s="273"/>
      <c r="D27" s="273"/>
      <c r="E27" s="273"/>
      <c r="F27" s="273"/>
      <c r="G27" s="273"/>
      <c r="H27" s="273"/>
      <c r="I27" s="274"/>
      <c r="J27" s="275"/>
      <c r="K27" s="213"/>
      <c r="L27" s="214"/>
      <c r="M27" s="276"/>
      <c r="N27" s="214"/>
    </row>
    <row r="28" spans="1:14" s="125" customFormat="1" x14ac:dyDescent="0.25">
      <c r="A28" s="215" t="s">
        <v>304</v>
      </c>
      <c r="B28" s="296"/>
      <c r="C28" s="299"/>
      <c r="D28" s="297"/>
      <c r="E28" s="296"/>
      <c r="F28" s="299"/>
      <c r="G28" s="297"/>
      <c r="H28" s="296"/>
      <c r="I28" s="297"/>
      <c r="J28" s="218"/>
      <c r="K28" s="218"/>
      <c r="L28" s="219" t="s">
        <v>315</v>
      </c>
      <c r="M28" s="219"/>
      <c r="N28" s="214"/>
    </row>
    <row r="29" spans="1:14" s="125" customFormat="1" x14ac:dyDescent="0.25">
      <c r="A29" s="215"/>
      <c r="B29" s="277"/>
      <c r="C29" s="277"/>
      <c r="D29" s="277"/>
      <c r="E29" s="277"/>
      <c r="F29" s="277"/>
      <c r="G29" s="277"/>
      <c r="H29" s="277"/>
      <c r="I29" s="278"/>
      <c r="J29" s="212"/>
      <c r="K29" s="213"/>
      <c r="L29" s="214"/>
      <c r="M29" s="214"/>
      <c r="N29" s="214"/>
    </row>
    <row r="30" spans="1:14" s="125" customFormat="1" x14ac:dyDescent="0.25">
      <c r="A30" s="215" t="s">
        <v>301</v>
      </c>
      <c r="B30" s="296"/>
      <c r="C30" s="299"/>
      <c r="D30" s="297"/>
      <c r="E30" s="296"/>
      <c r="F30" s="299"/>
      <c r="G30" s="297"/>
      <c r="H30" s="296"/>
      <c r="I30" s="297"/>
      <c r="J30" s="218"/>
      <c r="K30" s="218"/>
      <c r="L30" s="219" t="s">
        <v>315</v>
      </c>
      <c r="M30" s="219"/>
      <c r="N30" s="214"/>
    </row>
    <row r="31" spans="1:14" s="125" customFormat="1" x14ac:dyDescent="0.25">
      <c r="A31" s="215"/>
      <c r="B31" s="277"/>
      <c r="C31" s="277"/>
      <c r="D31" s="277"/>
      <c r="E31" s="277"/>
      <c r="F31" s="277"/>
      <c r="G31" s="277"/>
      <c r="H31" s="277"/>
      <c r="I31" s="278"/>
      <c r="J31" s="212"/>
      <c r="K31" s="213"/>
      <c r="L31" s="214"/>
      <c r="M31" s="214"/>
      <c r="N31" s="214"/>
    </row>
    <row r="32" spans="1:14" s="125" customFormat="1" x14ac:dyDescent="0.25">
      <c r="A32" s="215" t="s">
        <v>303</v>
      </c>
      <c r="B32" s="296"/>
      <c r="C32" s="299"/>
      <c r="D32" s="297"/>
      <c r="E32" s="296"/>
      <c r="F32" s="299"/>
      <c r="G32" s="297"/>
      <c r="H32" s="296"/>
      <c r="I32" s="297"/>
      <c r="J32" s="220"/>
      <c r="K32" s="218"/>
      <c r="L32" s="163"/>
      <c r="M32" s="163"/>
      <c r="N32" s="214"/>
    </row>
    <row r="33" spans="1:14" s="125" customFormat="1" x14ac:dyDescent="0.25">
      <c r="A33" s="215"/>
      <c r="B33" s="277"/>
      <c r="C33" s="277"/>
      <c r="D33" s="277"/>
      <c r="E33" s="277"/>
      <c r="F33" s="277"/>
      <c r="G33" s="277"/>
      <c r="H33" s="277"/>
      <c r="I33" s="278"/>
      <c r="J33" s="212"/>
      <c r="K33" s="213"/>
      <c r="L33" s="163"/>
      <c r="M33" s="163"/>
      <c r="N33" s="214"/>
    </row>
    <row r="34" spans="1:14" s="125" customFormat="1" x14ac:dyDescent="0.25">
      <c r="A34" s="215" t="s">
        <v>302</v>
      </c>
      <c r="B34" s="296"/>
      <c r="C34" s="299"/>
      <c r="D34" s="297"/>
      <c r="E34" s="296"/>
      <c r="F34" s="299"/>
      <c r="G34" s="297"/>
      <c r="H34" s="296"/>
      <c r="I34" s="297"/>
      <c r="J34" s="218"/>
      <c r="K34" s="218"/>
      <c r="L34" s="163"/>
      <c r="M34" s="163"/>
      <c r="N34" s="214"/>
    </row>
    <row r="35" spans="1:14" ht="21.9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200"/>
      <c r="K35" s="200"/>
      <c r="L35" s="167"/>
      <c r="M35" s="167"/>
      <c r="N35" s="199"/>
    </row>
    <row r="36" spans="1:14" x14ac:dyDescent="0.25">
      <c r="A36" s="199"/>
      <c r="B36" s="199"/>
      <c r="C36" s="199"/>
      <c r="D36" s="199"/>
      <c r="E36" s="199"/>
      <c r="F36" s="199"/>
      <c r="G36" s="199"/>
      <c r="H36" s="199"/>
      <c r="I36" s="199"/>
      <c r="J36" s="200"/>
      <c r="K36" s="200"/>
      <c r="L36" s="199"/>
      <c r="M36" s="199"/>
      <c r="N36" s="199"/>
    </row>
    <row r="37" spans="1:14" x14ac:dyDescent="0.25">
      <c r="A37" s="199"/>
      <c r="B37" s="221" t="s">
        <v>277</v>
      </c>
      <c r="C37" s="221"/>
      <c r="D37" s="221"/>
      <c r="E37" s="221"/>
      <c r="F37" s="221"/>
      <c r="G37" s="221"/>
      <c r="H37" s="221"/>
      <c r="I37" s="199"/>
      <c r="J37" s="200"/>
      <c r="K37" s="200"/>
      <c r="L37" s="199"/>
      <c r="M37" s="199"/>
      <c r="N37" s="199"/>
    </row>
    <row r="38" spans="1:14" x14ac:dyDescent="0.25">
      <c r="A38" s="199"/>
      <c r="B38" s="221" t="s">
        <v>278</v>
      </c>
      <c r="C38" s="221"/>
      <c r="D38" s="221"/>
      <c r="E38" s="221"/>
      <c r="F38" s="221"/>
      <c r="G38" s="221"/>
      <c r="H38" s="221"/>
      <c r="I38" s="199"/>
      <c r="J38" s="200"/>
      <c r="K38" s="200"/>
      <c r="L38" s="199"/>
      <c r="M38" s="199"/>
      <c r="N38" s="199"/>
    </row>
    <row r="39" spans="1:14" x14ac:dyDescent="0.25">
      <c r="A39" s="199"/>
      <c r="B39" s="221" t="s">
        <v>282</v>
      </c>
      <c r="C39" s="221"/>
      <c r="D39" s="221"/>
      <c r="E39" s="221"/>
      <c r="F39" s="221"/>
      <c r="G39" s="221"/>
      <c r="H39" s="221"/>
      <c r="I39" s="199"/>
      <c r="J39" s="200"/>
      <c r="K39" s="200"/>
      <c r="L39" s="199"/>
      <c r="M39" s="199"/>
      <c r="N39" s="199"/>
    </row>
    <row r="40" spans="1:14" x14ac:dyDescent="0.25">
      <c r="A40" s="199"/>
      <c r="B40" s="221" t="s">
        <v>279</v>
      </c>
      <c r="C40" s="221"/>
      <c r="D40" s="221"/>
      <c r="E40" s="221"/>
      <c r="F40" s="221"/>
      <c r="G40" s="221"/>
      <c r="H40" s="221"/>
      <c r="I40" s="199"/>
      <c r="J40" s="200"/>
      <c r="K40" s="200"/>
      <c r="L40" s="199"/>
      <c r="M40" s="199"/>
      <c r="N40" s="199"/>
    </row>
  </sheetData>
  <sheetProtection algorithmName="SHA-512" hashValue="ht9GWdrbsZIAxWvUuJDZnfTtO1WxsZf6o5z3xrSiSjWPdJmLasiIP0OhegXgmGrWGl5hHYAYRQJTr1+Nz/p9TA==" saltValue="JKajO1M+DkLUM8W/DJJWQA==" spinCount="100000" sheet="1" objects="1" scenarios="1"/>
  <mergeCells count="32">
    <mergeCell ref="A1:M1"/>
    <mergeCell ref="B10:D10"/>
    <mergeCell ref="E10:H10"/>
    <mergeCell ref="A2:H2"/>
    <mergeCell ref="A4:C4"/>
    <mergeCell ref="A3:B3"/>
    <mergeCell ref="B6:H6"/>
    <mergeCell ref="H32:I32"/>
    <mergeCell ref="H34:I34"/>
    <mergeCell ref="H30:I30"/>
    <mergeCell ref="B32:D32"/>
    <mergeCell ref="B34:D34"/>
    <mergeCell ref="E30:G30"/>
    <mergeCell ref="E32:G32"/>
    <mergeCell ref="E34:G34"/>
    <mergeCell ref="B30:D30"/>
    <mergeCell ref="A23:D23"/>
    <mergeCell ref="H24:I24"/>
    <mergeCell ref="H26:I26"/>
    <mergeCell ref="H28:I28"/>
    <mergeCell ref="E24:G24"/>
    <mergeCell ref="E26:G26"/>
    <mergeCell ref="E28:G28"/>
    <mergeCell ref="B24:D24"/>
    <mergeCell ref="B26:D26"/>
    <mergeCell ref="B28:D28"/>
    <mergeCell ref="B18:D18"/>
    <mergeCell ref="B20:D20"/>
    <mergeCell ref="B8:D8"/>
    <mergeCell ref="B16:F16"/>
    <mergeCell ref="B14:F14"/>
    <mergeCell ref="B12:H12"/>
  </mergeCells>
  <phoneticPr fontId="7" type="noConversion"/>
  <pageMargins left="0.15748031496062992" right="0.15748031496062992" top="0.15748031496062992" bottom="0.15748031496062992" header="0.15748031496062992" footer="0.15748031496062992"/>
  <pageSetup paperSize="8" scale="92" orientation="landscape" r:id="rId1"/>
  <headerFooter>
    <oddFooter>&amp;L&amp;"-,Negrito"&amp;8ESEC- Concurso Interno
Professor Coordenador para a área Disciplinar de Ciências da Educação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A646D-57E4-47D7-80E9-DF24AE13C137}">
          <x14:formula1>
            <xm:f>Folha1!$D$2:$D$4</xm:f>
          </x14:formula1>
          <xm:sqref>L30 L28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5B8B-6695-4AD0-A0AF-A20A5A0D52F9}">
  <sheetPr>
    <tabColor rgb="FFFFFF00"/>
    <pageSetUpPr fitToPage="1"/>
  </sheetPr>
  <dimension ref="A1:P25"/>
  <sheetViews>
    <sheetView zoomScale="90" zoomScaleNormal="90" workbookViewId="0">
      <selection activeCell="I21" sqref="I21"/>
    </sheetView>
  </sheetViews>
  <sheetFormatPr defaultColWidth="8.7109375" defaultRowHeight="15" x14ac:dyDescent="0.25"/>
  <cols>
    <col min="1" max="16384" width="8.7109375" style="20"/>
  </cols>
  <sheetData>
    <row r="1" spans="1:16" ht="18.75" x14ac:dyDescent="0.3">
      <c r="A1" s="313" t="s">
        <v>345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3" spans="1:16" x14ac:dyDescent="0.25">
      <c r="A3" s="314" t="s">
        <v>393</v>
      </c>
      <c r="B3" s="314"/>
      <c r="C3" s="314"/>
      <c r="D3" s="314"/>
    </row>
    <row r="6" spans="1:16" x14ac:dyDescent="0.25">
      <c r="A6" s="311" t="s">
        <v>394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x14ac:dyDescent="0.25">
      <c r="A7" s="167"/>
      <c r="B7" s="311" t="s">
        <v>395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</row>
    <row r="8" spans="1:16" x14ac:dyDescent="0.25">
      <c r="A8" s="167"/>
      <c r="B8" s="311" t="s">
        <v>396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</row>
    <row r="9" spans="1:16" x14ac:dyDescent="0.25">
      <c r="A9" s="167"/>
      <c r="B9" s="311" t="s">
        <v>397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</row>
    <row r="10" spans="1:16" x14ac:dyDescent="0.25">
      <c r="A10" s="167"/>
      <c r="B10" s="311" t="s">
        <v>398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</row>
    <row r="11" spans="1:16" x14ac:dyDescent="0.25">
      <c r="A11" s="167"/>
      <c r="B11" s="311" t="s">
        <v>399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</row>
    <row r="12" spans="1:16" x14ac:dyDescent="0.25">
      <c r="A12" s="167"/>
      <c r="B12" s="311" t="s">
        <v>400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</row>
    <row r="13" spans="1:16" x14ac:dyDescent="0.25">
      <c r="A13" s="167"/>
      <c r="B13" s="311" t="s">
        <v>401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</row>
    <row r="14" spans="1:16" ht="14.45" customHeight="1" x14ac:dyDescent="0.25">
      <c r="A14" s="312" t="s">
        <v>402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</row>
    <row r="15" spans="1:16" x14ac:dyDescent="0.25">
      <c r="A15" s="312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</row>
    <row r="16" spans="1:16" ht="14.45" customHeight="1" x14ac:dyDescent="0.25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1:16" x14ac:dyDescent="0.25">
      <c r="A17" s="310" t="s">
        <v>404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</row>
    <row r="18" spans="1:16" ht="14.45" customHeight="1" x14ac:dyDescent="0.25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</row>
    <row r="19" spans="1:16" x14ac:dyDescent="0.25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</row>
    <row r="20" spans="1:16" x14ac:dyDescent="0.25">
      <c r="A20" s="310" t="s">
        <v>405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x14ac:dyDescent="0.25">
      <c r="A21" s="278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</row>
    <row r="22" spans="1:16" x14ac:dyDescent="0.25">
      <c r="A22" s="311" t="s">
        <v>407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</row>
    <row r="23" spans="1:16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4" spans="1:16" s="40" customFormat="1" ht="14.45" customHeight="1" x14ac:dyDescent="0.25">
      <c r="A24" s="312" t="s">
        <v>410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</row>
    <row r="25" spans="1:16" x14ac:dyDescent="0.25">
      <c r="A25" s="312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</row>
  </sheetData>
  <sheetProtection algorithmName="SHA-512" hashValue="g+I5oR3XAXUfatUftZ7UFP7jAjjqWUYOV53zB00ih+Rrll6j/F3ePUGqscHpmB84a1zjybjN7TlE82k+lfNL5g==" saltValue="VsWB1cGr6v/TOfUp2mjd6w==" spinCount="100000" sheet="1" objects="1" scenarios="1"/>
  <mergeCells count="15">
    <mergeCell ref="A20:P20"/>
    <mergeCell ref="A22:P22"/>
    <mergeCell ref="A24:P25"/>
    <mergeCell ref="A1:P1"/>
    <mergeCell ref="A6:P6"/>
    <mergeCell ref="B7:P7"/>
    <mergeCell ref="B8:P8"/>
    <mergeCell ref="B9:P9"/>
    <mergeCell ref="B10:P10"/>
    <mergeCell ref="B11:P11"/>
    <mergeCell ref="B12:P12"/>
    <mergeCell ref="B13:P13"/>
    <mergeCell ref="A14:P15"/>
    <mergeCell ref="A17:P18"/>
    <mergeCell ref="A3:D3"/>
  </mergeCells>
  <pageMargins left="0.15748031496062992" right="0.15748031496062992" top="0.15748031496062992" bottom="0.15748031496062992" header="0.15748031496062992" footer="0.15748031496062992"/>
  <pageSetup paperSize="9" orientation="landscape" r:id="rId1"/>
  <headerFooter>
    <oddFooter>&amp;L&amp;"-,Negrito"&amp;8ESEC- Concurso Interno
Professor Coordenador para a área Disciplinar de Ciências da Educação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D893-F567-4195-9FDB-85AE4418C742}">
  <sheetPr>
    <tabColor rgb="FFFFC000"/>
    <pageSetUpPr fitToPage="1"/>
  </sheetPr>
  <dimension ref="A1:R67"/>
  <sheetViews>
    <sheetView topLeftCell="A19" zoomScale="90" zoomScaleNormal="90" workbookViewId="0">
      <selection activeCell="G28" sqref="G28"/>
    </sheetView>
  </sheetViews>
  <sheetFormatPr defaultColWidth="8.7109375" defaultRowHeight="12.75" x14ac:dyDescent="0.2"/>
  <cols>
    <col min="1" max="1" width="38.7109375" style="167" customWidth="1"/>
    <col min="2" max="2" width="17.5703125" style="175" customWidth="1"/>
    <col min="3" max="3" width="7.5703125" style="161" customWidth="1"/>
    <col min="4" max="4" width="8.7109375" style="161"/>
    <col min="5" max="5" width="51.140625" style="161" customWidth="1"/>
    <col min="6" max="6" width="9.85546875" style="161" customWidth="1"/>
    <col min="7" max="7" width="10.5703125" style="161" customWidth="1"/>
    <col min="8" max="8" width="18.140625" style="161" customWidth="1"/>
    <col min="9" max="9" width="12.5703125" style="161" customWidth="1"/>
    <col min="10" max="10" width="12" style="161" customWidth="1"/>
    <col min="11" max="11" width="37.42578125" style="161" customWidth="1"/>
    <col min="12" max="12" width="11.7109375" style="161" customWidth="1"/>
    <col min="13" max="13" width="8.7109375" style="167"/>
    <col min="14" max="14" width="8.7109375" style="167" customWidth="1"/>
    <col min="15" max="15" width="6.5703125" style="167" customWidth="1"/>
    <col min="16" max="16" width="8.7109375" style="167" hidden="1" customWidth="1"/>
    <col min="17" max="18" width="8.7109375" style="167"/>
    <col min="19" max="16384" width="8.7109375" style="161"/>
  </cols>
  <sheetData>
    <row r="1" spans="1:18" s="48" customFormat="1" ht="18.95" customHeight="1" x14ac:dyDescent="0.25">
      <c r="A1" s="315" t="s">
        <v>344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288"/>
      <c r="N1" s="47"/>
      <c r="O1" s="47"/>
      <c r="P1" s="47"/>
      <c r="Q1" s="47"/>
      <c r="R1" s="47"/>
    </row>
    <row r="2" spans="1:18" s="48" customFormat="1" ht="12.95" customHeight="1" x14ac:dyDescent="0.25">
      <c r="A2" s="142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7"/>
      <c r="N2" s="47"/>
      <c r="O2" s="47"/>
      <c r="P2" s="47"/>
      <c r="Q2" s="47"/>
      <c r="R2" s="47"/>
    </row>
    <row r="3" spans="1:18" s="48" customFormat="1" ht="20.100000000000001" customHeight="1" x14ac:dyDescent="0.25">
      <c r="A3" s="137" t="str">
        <f>'1.Identificação '!A6</f>
        <v>Nome do candidato:</v>
      </c>
      <c r="B3" s="375">
        <f>'1.Identificação '!B6</f>
        <v>0</v>
      </c>
      <c r="C3" s="376"/>
      <c r="D3" s="376"/>
      <c r="E3" s="376"/>
      <c r="F3" s="376"/>
      <c r="G3" s="376"/>
      <c r="H3" s="377"/>
      <c r="I3" s="47"/>
      <c r="J3" s="47"/>
      <c r="K3" s="47"/>
      <c r="L3" s="47"/>
      <c r="M3" s="141"/>
      <c r="N3" s="141"/>
      <c r="O3" s="47"/>
      <c r="P3" s="47"/>
      <c r="Q3" s="47"/>
      <c r="R3" s="47"/>
    </row>
    <row r="4" spans="1:18" s="48" customFormat="1" ht="9" customHeight="1" x14ac:dyDescent="0.25">
      <c r="A4" s="138"/>
      <c r="B4" s="139"/>
      <c r="C4" s="139"/>
      <c r="D4" s="139"/>
      <c r="E4" s="139"/>
      <c r="F4" s="140"/>
      <c r="G4" s="140"/>
      <c r="H4" s="47"/>
      <c r="I4" s="139"/>
      <c r="J4" s="139"/>
      <c r="K4" s="140"/>
      <c r="L4" s="140"/>
      <c r="M4" s="47"/>
      <c r="N4" s="47"/>
      <c r="O4" s="47"/>
      <c r="P4" s="47"/>
      <c r="Q4" s="47"/>
      <c r="R4" s="47"/>
    </row>
    <row r="5" spans="1:18" s="47" customFormat="1" ht="15" x14ac:dyDescent="0.2">
      <c r="A5" s="285" t="s">
        <v>328</v>
      </c>
      <c r="B5" s="173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8" s="47" customFormat="1" ht="7.5" customHeight="1" x14ac:dyDescent="0.2">
      <c r="A6" s="284"/>
      <c r="B6" s="173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8" s="162" customFormat="1" x14ac:dyDescent="0.2">
      <c r="A7" s="194" t="s">
        <v>342</v>
      </c>
      <c r="B7" s="194"/>
      <c r="C7" s="195" t="s">
        <v>340</v>
      </c>
      <c r="D7" s="193" t="str">
        <f>L15</f>
        <v>Não</v>
      </c>
    </row>
    <row r="8" spans="1:18" s="162" customFormat="1" x14ac:dyDescent="0.2">
      <c r="A8" s="194"/>
      <c r="B8" s="194"/>
      <c r="C8" s="195" t="s">
        <v>341</v>
      </c>
      <c r="D8" s="193" t="str">
        <f>L22</f>
        <v>Não</v>
      </c>
    </row>
    <row r="9" spans="1:18" s="162" customFormat="1" x14ac:dyDescent="0.2">
      <c r="A9" s="372" t="s">
        <v>339</v>
      </c>
      <c r="B9" s="372"/>
      <c r="C9" s="372"/>
      <c r="D9" s="193" t="str">
        <f>IF(AND(D7="Sim", D8="Sim"), "Sim", "Não")</f>
        <v>Não</v>
      </c>
    </row>
    <row r="10" spans="1:18" s="162" customFormat="1" x14ac:dyDescent="0.2">
      <c r="B10" s="173"/>
    </row>
    <row r="11" spans="1:18" s="146" customFormat="1" x14ac:dyDescent="0.2">
      <c r="A11" s="166"/>
      <c r="B11" s="168"/>
      <c r="C11" s="168"/>
      <c r="D11" s="168"/>
      <c r="E11" s="168"/>
      <c r="F11" s="145"/>
      <c r="G11" s="336" t="s">
        <v>285</v>
      </c>
      <c r="H11" s="336"/>
      <c r="I11" s="373" t="s">
        <v>312</v>
      </c>
      <c r="J11" s="373"/>
      <c r="K11" s="373"/>
      <c r="L11" s="373"/>
      <c r="M11" s="165"/>
      <c r="N11" s="165"/>
      <c r="O11" s="165"/>
      <c r="P11" s="165"/>
      <c r="Q11" s="165"/>
      <c r="R11" s="165"/>
    </row>
    <row r="12" spans="1:18" s="144" customFormat="1" ht="89.25" x14ac:dyDescent="0.25">
      <c r="A12" s="166"/>
      <c r="B12" s="147" t="s">
        <v>29</v>
      </c>
      <c r="C12" s="147" t="s">
        <v>30</v>
      </c>
      <c r="D12" s="374" t="s">
        <v>6</v>
      </c>
      <c r="E12" s="374"/>
      <c r="F12" s="147" t="s">
        <v>33</v>
      </c>
      <c r="G12" s="127" t="s">
        <v>325</v>
      </c>
      <c r="H12" s="127" t="s">
        <v>4</v>
      </c>
      <c r="I12" s="187" t="s">
        <v>311</v>
      </c>
      <c r="J12" s="126" t="s">
        <v>343</v>
      </c>
      <c r="K12" s="126" t="s">
        <v>284</v>
      </c>
      <c r="L12" s="126" t="s">
        <v>318</v>
      </c>
      <c r="M12" s="164"/>
      <c r="N12" s="164"/>
      <c r="O12" s="164"/>
      <c r="P12" s="164"/>
      <c r="Q12" s="164"/>
      <c r="R12" s="164"/>
    </row>
    <row r="13" spans="1:18" s="144" customFormat="1" x14ac:dyDescent="0.25">
      <c r="A13" s="166"/>
      <c r="B13" s="147"/>
      <c r="C13" s="147"/>
      <c r="D13" s="374"/>
      <c r="E13" s="374"/>
      <c r="F13" s="148"/>
      <c r="G13" s="177"/>
      <c r="H13" s="127"/>
      <c r="I13" s="128"/>
      <c r="J13" s="128"/>
      <c r="K13" s="149"/>
      <c r="L13" s="128"/>
      <c r="M13" s="164"/>
      <c r="N13" s="164"/>
      <c r="O13" s="164"/>
      <c r="P13" s="164"/>
      <c r="Q13" s="164"/>
      <c r="R13" s="164"/>
    </row>
    <row r="14" spans="1:18" s="144" customFormat="1" x14ac:dyDescent="0.25">
      <c r="A14" s="166"/>
      <c r="B14" s="147" t="s">
        <v>56</v>
      </c>
      <c r="C14" s="147" t="s">
        <v>57</v>
      </c>
      <c r="D14" s="374" t="s">
        <v>58</v>
      </c>
      <c r="E14" s="374"/>
      <c r="F14" s="147" t="s">
        <v>59</v>
      </c>
      <c r="G14" s="127" t="s">
        <v>61</v>
      </c>
      <c r="H14" s="127" t="s">
        <v>164</v>
      </c>
      <c r="I14" s="126" t="s">
        <v>286</v>
      </c>
      <c r="J14" s="126" t="s">
        <v>287</v>
      </c>
      <c r="K14" s="126" t="s">
        <v>288</v>
      </c>
      <c r="L14" s="126" t="s">
        <v>289</v>
      </c>
      <c r="M14" s="164"/>
      <c r="N14" s="164"/>
      <c r="O14" s="164"/>
      <c r="P14" s="164"/>
      <c r="Q14" s="164"/>
      <c r="R14" s="164"/>
    </row>
    <row r="15" spans="1:18" s="144" customFormat="1" ht="50.1" customHeight="1" x14ac:dyDescent="0.25">
      <c r="A15" s="316" t="s">
        <v>357</v>
      </c>
      <c r="B15" s="378" t="s">
        <v>242</v>
      </c>
      <c r="C15" s="150" t="s">
        <v>39</v>
      </c>
      <c r="D15" s="379" t="s">
        <v>240</v>
      </c>
      <c r="E15" s="379">
        <v>0.25</v>
      </c>
      <c r="F15" s="151" t="s">
        <v>129</v>
      </c>
      <c r="G15" s="152">
        <f>'6.Comp. Org.'!H16</f>
        <v>0</v>
      </c>
      <c r="H15" s="153">
        <f>'6.Comp. Org.'!K16</f>
        <v>0</v>
      </c>
      <c r="I15" s="129">
        <f>'6.Comp. Org.'!M16</f>
        <v>0</v>
      </c>
      <c r="J15" s="129"/>
      <c r="K15" s="129">
        <f>'6.Comp. Org.'!P16</f>
        <v>0</v>
      </c>
      <c r="L15" s="339" t="str" cm="1">
        <f t="array" ref="L15">_xlfn.IFS(J18&gt;0,"Sim",J18&lt;1,"Não")</f>
        <v>Não</v>
      </c>
      <c r="M15" s="164"/>
      <c r="N15" s="164"/>
      <c r="O15" s="164"/>
      <c r="P15" s="164"/>
      <c r="Q15" s="164"/>
      <c r="R15" s="164"/>
    </row>
    <row r="16" spans="1:18" s="144" customFormat="1" ht="51.6" customHeight="1" x14ac:dyDescent="0.25">
      <c r="A16" s="316"/>
      <c r="B16" s="378"/>
      <c r="C16" s="150" t="s">
        <v>306</v>
      </c>
      <c r="D16" s="379" t="s">
        <v>130</v>
      </c>
      <c r="E16" s="379">
        <v>0.75</v>
      </c>
      <c r="F16" s="151" t="s">
        <v>129</v>
      </c>
      <c r="G16" s="152">
        <f>'6.Comp. Org.'!H17</f>
        <v>0</v>
      </c>
      <c r="H16" s="153">
        <f>'6.Comp. Org.'!K17</f>
        <v>0</v>
      </c>
      <c r="I16" s="129">
        <f>'6.Comp. Org.'!M17</f>
        <v>0</v>
      </c>
      <c r="J16" s="129"/>
      <c r="K16" s="129">
        <f>'6.Comp. Org.'!P17</f>
        <v>0</v>
      </c>
      <c r="L16" s="340"/>
      <c r="M16" s="164"/>
      <c r="N16" s="164"/>
      <c r="O16" s="164"/>
      <c r="P16" s="164"/>
      <c r="Q16" s="164"/>
      <c r="R16" s="164"/>
    </row>
    <row r="17" spans="1:18" s="144" customFormat="1" ht="48.95" customHeight="1" x14ac:dyDescent="0.25">
      <c r="A17" s="316"/>
      <c r="B17" s="378"/>
      <c r="C17" s="150" t="s">
        <v>1</v>
      </c>
      <c r="D17" s="379" t="s">
        <v>131</v>
      </c>
      <c r="E17" s="379">
        <v>0.25</v>
      </c>
      <c r="F17" s="151" t="s">
        <v>129</v>
      </c>
      <c r="G17" s="152">
        <f>'6.Comp. Org.'!H18</f>
        <v>0</v>
      </c>
      <c r="H17" s="153">
        <f>'6.Comp. Org.'!K18</f>
        <v>0</v>
      </c>
      <c r="I17" s="129">
        <f>'6.Comp. Org.'!M18</f>
        <v>0</v>
      </c>
      <c r="J17" s="129"/>
      <c r="K17" s="129">
        <f>'6.Comp. Org.'!P18</f>
        <v>0</v>
      </c>
      <c r="L17" s="340"/>
      <c r="M17" s="164"/>
      <c r="N17" s="164"/>
      <c r="O17" s="164"/>
      <c r="P17" s="164"/>
      <c r="Q17" s="164"/>
      <c r="R17" s="164"/>
    </row>
    <row r="18" spans="1:18" s="144" customFormat="1" ht="21.95" customHeight="1" x14ac:dyDescent="0.25">
      <c r="A18" s="166"/>
      <c r="B18" s="145"/>
      <c r="F18" s="189" t="s">
        <v>310</v>
      </c>
      <c r="G18" s="190">
        <f>SUM(G15:G17)</f>
        <v>0</v>
      </c>
      <c r="H18" s="191"/>
      <c r="I18" s="126">
        <f>SUM(I15:I17)</f>
        <v>0</v>
      </c>
      <c r="J18" s="126" cm="1">
        <f t="array" ref="J18">_xlfn.IFS(I18&gt;0,"1",I18&lt;2,0)</f>
        <v>0</v>
      </c>
      <c r="K18" s="128"/>
      <c r="L18" s="341"/>
      <c r="M18" s="164"/>
      <c r="N18" s="164"/>
      <c r="O18" s="164"/>
      <c r="P18" s="164"/>
      <c r="Q18" s="164"/>
      <c r="R18" s="164"/>
    </row>
    <row r="19" spans="1:18" s="144" customFormat="1" ht="25.5" x14ac:dyDescent="0.25">
      <c r="A19" s="196" t="s">
        <v>358</v>
      </c>
      <c r="B19" s="145"/>
      <c r="M19" s="164"/>
      <c r="N19" s="164"/>
      <c r="O19" s="164"/>
      <c r="P19" s="164"/>
      <c r="Q19" s="164"/>
      <c r="R19" s="164"/>
    </row>
    <row r="20" spans="1:18" s="144" customFormat="1" ht="89.25" x14ac:dyDescent="0.25">
      <c r="A20" s="164"/>
      <c r="B20" s="130" t="s">
        <v>161</v>
      </c>
      <c r="C20" s="130" t="s">
        <v>7</v>
      </c>
      <c r="D20" s="361" t="s">
        <v>324</v>
      </c>
      <c r="E20" s="362"/>
      <c r="F20" s="130" t="s">
        <v>9</v>
      </c>
      <c r="G20" s="127" t="s">
        <v>326</v>
      </c>
      <c r="H20" s="127" t="s">
        <v>4</v>
      </c>
      <c r="I20" s="126" t="s">
        <v>311</v>
      </c>
      <c r="J20" s="126" t="s">
        <v>343</v>
      </c>
      <c r="K20" s="126" t="s">
        <v>284</v>
      </c>
      <c r="L20" s="176" t="s">
        <v>318</v>
      </c>
      <c r="M20" s="164"/>
      <c r="N20" s="164"/>
      <c r="O20" s="164"/>
      <c r="P20" s="164"/>
      <c r="Q20" s="164"/>
      <c r="R20" s="164"/>
    </row>
    <row r="21" spans="1:18" s="144" customFormat="1" x14ac:dyDescent="0.25">
      <c r="A21" s="164"/>
      <c r="B21" s="154" t="s">
        <v>36</v>
      </c>
      <c r="C21" s="154" t="s">
        <v>57</v>
      </c>
      <c r="D21" s="363" t="s">
        <v>58</v>
      </c>
      <c r="E21" s="364"/>
      <c r="F21" s="130" t="s">
        <v>59</v>
      </c>
      <c r="G21" s="127" t="s">
        <v>61</v>
      </c>
      <c r="H21" s="127" t="s">
        <v>61</v>
      </c>
      <c r="I21" s="126" t="s">
        <v>286</v>
      </c>
      <c r="J21" s="126" t="s">
        <v>56</v>
      </c>
      <c r="K21" s="126" t="s">
        <v>288</v>
      </c>
      <c r="L21" s="126" t="s">
        <v>289</v>
      </c>
      <c r="M21" s="164"/>
      <c r="N21" s="164"/>
      <c r="O21" s="164"/>
      <c r="P21" s="164"/>
      <c r="Q21" s="164"/>
      <c r="R21" s="164"/>
    </row>
    <row r="22" spans="1:18" s="144" customFormat="1" x14ac:dyDescent="0.25">
      <c r="A22" s="319" t="s">
        <v>346</v>
      </c>
      <c r="B22" s="331" t="s">
        <v>323</v>
      </c>
      <c r="C22" s="155" t="s">
        <v>32</v>
      </c>
      <c r="D22" s="365" t="s">
        <v>360</v>
      </c>
      <c r="E22" s="366"/>
      <c r="F22" s="156" t="s">
        <v>62</v>
      </c>
      <c r="G22" s="157">
        <f>'4.Comp. Téc.-Cient.'!H11</f>
        <v>0</v>
      </c>
      <c r="H22" s="157">
        <f>'4.Comp. Téc.-Cient.'!K11</f>
        <v>0</v>
      </c>
      <c r="I22" s="134">
        <f>'4.Comp. Téc.-Cient.'!M11</f>
        <v>0</v>
      </c>
      <c r="J22" s="134"/>
      <c r="K22" s="134">
        <f>'4.Comp. Téc.-Cient.'!P11</f>
        <v>0</v>
      </c>
      <c r="L22" s="356" t="str" cm="1">
        <f t="array" ref="L22">_xlfn.IFS(J52&gt;1,"Sim",J52&lt;2,"Não")</f>
        <v>Não</v>
      </c>
      <c r="M22" s="164"/>
      <c r="N22" s="164"/>
      <c r="O22" s="164"/>
      <c r="P22" s="164"/>
      <c r="Q22" s="164"/>
      <c r="R22" s="164"/>
    </row>
    <row r="23" spans="1:18" s="144" customFormat="1" ht="15.95" customHeight="1" x14ac:dyDescent="0.25">
      <c r="A23" s="319"/>
      <c r="B23" s="332"/>
      <c r="C23" s="155" t="s">
        <v>81</v>
      </c>
      <c r="D23" s="365" t="s">
        <v>361</v>
      </c>
      <c r="E23" s="366"/>
      <c r="F23" s="156" t="s">
        <v>62</v>
      </c>
      <c r="G23" s="157">
        <f>'4.Comp. Téc.-Cient.'!H12</f>
        <v>0</v>
      </c>
      <c r="H23" s="157">
        <f>'4.Comp. Téc.-Cient.'!K12</f>
        <v>0</v>
      </c>
      <c r="I23" s="134">
        <f>'4.Comp. Téc.-Cient.'!M12</f>
        <v>0</v>
      </c>
      <c r="J23" s="134"/>
      <c r="K23" s="134">
        <f>'4.Comp. Téc.-Cient.'!P12</f>
        <v>0</v>
      </c>
      <c r="L23" s="357"/>
      <c r="M23" s="164"/>
      <c r="N23" s="164"/>
      <c r="O23" s="164"/>
      <c r="P23" s="164"/>
      <c r="Q23" s="164"/>
      <c r="R23" s="164"/>
    </row>
    <row r="24" spans="1:18" s="143" customFormat="1" x14ac:dyDescent="0.25">
      <c r="A24" s="319"/>
      <c r="B24" s="332"/>
      <c r="C24" s="155"/>
      <c r="D24" s="353" t="s">
        <v>329</v>
      </c>
      <c r="E24" s="354"/>
      <c r="F24" s="354"/>
      <c r="G24" s="354"/>
      <c r="H24" s="355"/>
      <c r="I24" s="134">
        <f>I22+I23</f>
        <v>0</v>
      </c>
      <c r="J24" s="134" t="str" cm="1">
        <f t="array" ref="J24">_xlfn.IFS(I24&gt;0,"1",I24&lt;1,"0")</f>
        <v>0</v>
      </c>
      <c r="K24" s="134"/>
      <c r="L24" s="357"/>
      <c r="M24" s="163"/>
      <c r="N24" s="163"/>
      <c r="O24" s="163"/>
      <c r="P24" s="163"/>
      <c r="Q24" s="163"/>
      <c r="R24" s="163"/>
    </row>
    <row r="25" spans="1:18" s="143" customFormat="1" x14ac:dyDescent="0.25">
      <c r="A25" s="371" t="s">
        <v>347</v>
      </c>
      <c r="B25" s="332"/>
      <c r="C25" s="155" t="s">
        <v>63</v>
      </c>
      <c r="D25" s="348" t="s">
        <v>95</v>
      </c>
      <c r="E25" s="349"/>
      <c r="F25" s="158" t="s">
        <v>70</v>
      </c>
      <c r="G25" s="152">
        <f>'4.Comp. Téc.-Cient.'!H13</f>
        <v>0</v>
      </c>
      <c r="H25" s="152">
        <f>'4.Comp. Téc.-Cient.'!K13</f>
        <v>0</v>
      </c>
      <c r="I25" s="169">
        <f>'4.Comp. Téc.-Cient.'!M13</f>
        <v>0</v>
      </c>
      <c r="J25" s="129"/>
      <c r="K25" s="129">
        <f>'4.Comp. Téc.-Cient.'!P13</f>
        <v>0</v>
      </c>
      <c r="L25" s="357"/>
      <c r="M25" s="163"/>
      <c r="N25" s="163"/>
      <c r="O25" s="163"/>
      <c r="P25" s="163"/>
      <c r="Q25" s="163"/>
      <c r="R25" s="163"/>
    </row>
    <row r="26" spans="1:18" s="143" customFormat="1" x14ac:dyDescent="0.25">
      <c r="A26" s="371"/>
      <c r="B26" s="332"/>
      <c r="C26" s="155" t="s">
        <v>64</v>
      </c>
      <c r="D26" s="348" t="s">
        <v>96</v>
      </c>
      <c r="E26" s="349"/>
      <c r="F26" s="158" t="s">
        <v>70</v>
      </c>
      <c r="G26" s="152">
        <f>'4.Comp. Téc.-Cient.'!H14</f>
        <v>0</v>
      </c>
      <c r="H26" s="152">
        <f>'4.Comp. Téc.-Cient.'!K14</f>
        <v>0</v>
      </c>
      <c r="I26" s="169">
        <f>'4.Comp. Téc.-Cient.'!M14</f>
        <v>0</v>
      </c>
      <c r="J26" s="129"/>
      <c r="K26" s="129">
        <f>'4.Comp. Téc.-Cient.'!P14</f>
        <v>0</v>
      </c>
      <c r="L26" s="357"/>
      <c r="M26" s="163"/>
      <c r="N26" s="163"/>
      <c r="O26" s="163"/>
      <c r="P26" s="163"/>
      <c r="Q26" s="163"/>
      <c r="R26" s="163"/>
    </row>
    <row r="27" spans="1:18" s="143" customFormat="1" x14ac:dyDescent="0.25">
      <c r="A27" s="371"/>
      <c r="B27" s="332"/>
      <c r="C27" s="178"/>
      <c r="D27" s="350" t="s">
        <v>331</v>
      </c>
      <c r="E27" s="351"/>
      <c r="F27" s="351"/>
      <c r="G27" s="351"/>
      <c r="H27" s="352"/>
      <c r="I27" s="169">
        <f>I25+I26</f>
        <v>0</v>
      </c>
      <c r="J27" s="129" t="str" cm="1">
        <f t="array" ref="J27">_xlfn.IFS(I27&gt;1,"1",I27&lt;2,"0")</f>
        <v>0</v>
      </c>
      <c r="K27" s="129"/>
      <c r="L27" s="357"/>
      <c r="M27" s="163"/>
      <c r="N27" s="163"/>
      <c r="O27" s="163"/>
      <c r="P27" s="163"/>
      <c r="Q27" s="163"/>
      <c r="R27" s="163"/>
    </row>
    <row r="28" spans="1:18" s="143" customFormat="1" x14ac:dyDescent="0.25">
      <c r="A28" s="370" t="s">
        <v>348</v>
      </c>
      <c r="B28" s="332"/>
      <c r="C28" s="367" t="s">
        <v>65</v>
      </c>
      <c r="D28" s="369" t="s">
        <v>307</v>
      </c>
      <c r="E28" s="369"/>
      <c r="F28" s="156" t="s">
        <v>37</v>
      </c>
      <c r="G28" s="157">
        <f>'4.Comp. Téc.-Cient.'!H15</f>
        <v>0</v>
      </c>
      <c r="H28" s="157">
        <f>'4.Comp. Téc.-Cient.'!K15</f>
        <v>0</v>
      </c>
      <c r="I28" s="134">
        <f>'4.Comp. Téc.-Cient.'!M15</f>
        <v>0</v>
      </c>
      <c r="J28" s="134"/>
      <c r="K28" s="134">
        <f>'4.Comp. Téc.-Cient.'!P15</f>
        <v>0</v>
      </c>
      <c r="L28" s="357"/>
      <c r="M28" s="163"/>
      <c r="N28" s="163"/>
      <c r="O28" s="163"/>
      <c r="P28" s="163"/>
      <c r="Q28" s="163"/>
      <c r="R28" s="163"/>
    </row>
    <row r="29" spans="1:18" s="143" customFormat="1" x14ac:dyDescent="0.25">
      <c r="A29" s="324"/>
      <c r="B29" s="332"/>
      <c r="C29" s="368"/>
      <c r="D29" s="353" t="s">
        <v>330</v>
      </c>
      <c r="E29" s="354"/>
      <c r="F29" s="354"/>
      <c r="G29" s="354"/>
      <c r="H29" s="355"/>
      <c r="I29" s="134">
        <f>I28</f>
        <v>0</v>
      </c>
      <c r="J29" s="134" t="str" cm="1">
        <f t="array" ref="J29">_xlfn.IFS(I29&gt;2,"1",I29&lt;3,"0")</f>
        <v>0</v>
      </c>
      <c r="K29" s="134"/>
      <c r="L29" s="357"/>
      <c r="M29" s="163"/>
      <c r="N29" s="163"/>
      <c r="O29" s="163"/>
      <c r="P29" s="163"/>
      <c r="Q29" s="163"/>
      <c r="R29" s="163"/>
    </row>
    <row r="30" spans="1:18" s="143" customFormat="1" ht="24.95" customHeight="1" x14ac:dyDescent="0.25">
      <c r="A30" s="321" t="s">
        <v>349</v>
      </c>
      <c r="B30" s="332"/>
      <c r="C30" s="155" t="s">
        <v>293</v>
      </c>
      <c r="D30" s="348" t="s">
        <v>391</v>
      </c>
      <c r="E30" s="349"/>
      <c r="F30" s="158" t="s">
        <v>37</v>
      </c>
      <c r="G30" s="152">
        <f>'4.Comp. Téc.-Cient.'!H16</f>
        <v>0</v>
      </c>
      <c r="H30" s="152">
        <f>'4.Comp. Téc.-Cient.'!K16</f>
        <v>0</v>
      </c>
      <c r="I30" s="169">
        <f>'4.Comp. Téc.-Cient.'!M16</f>
        <v>0</v>
      </c>
      <c r="J30" s="129"/>
      <c r="K30" s="129">
        <f>'4.Comp. Téc.-Cient.'!P16</f>
        <v>0</v>
      </c>
      <c r="L30" s="357"/>
      <c r="M30" s="163"/>
      <c r="N30" s="163"/>
      <c r="O30" s="163"/>
      <c r="P30" s="163"/>
      <c r="Q30" s="163"/>
      <c r="R30" s="163"/>
    </row>
    <row r="31" spans="1:18" s="143" customFormat="1" x14ac:dyDescent="0.25">
      <c r="A31" s="322"/>
      <c r="B31" s="332"/>
      <c r="C31" s="155" t="s">
        <v>67</v>
      </c>
      <c r="D31" s="348" t="s">
        <v>392</v>
      </c>
      <c r="E31" s="349"/>
      <c r="F31" s="158" t="s">
        <v>37</v>
      </c>
      <c r="G31" s="152">
        <f>'4.Comp. Téc.-Cient.'!H18</f>
        <v>0</v>
      </c>
      <c r="H31" s="152">
        <f>'4.Comp. Téc.-Cient.'!K18</f>
        <v>0</v>
      </c>
      <c r="I31" s="169">
        <f>'4.Comp. Téc.-Cient.'!M18</f>
        <v>0</v>
      </c>
      <c r="J31" s="129"/>
      <c r="K31" s="129">
        <f>'4.Comp. Téc.-Cient.'!P18</f>
        <v>0</v>
      </c>
      <c r="L31" s="357"/>
      <c r="M31" s="163"/>
      <c r="N31" s="163"/>
      <c r="O31" s="163"/>
      <c r="P31" s="163"/>
      <c r="Q31" s="163"/>
      <c r="R31" s="163"/>
    </row>
    <row r="32" spans="1:18" s="143" customFormat="1" x14ac:dyDescent="0.25">
      <c r="A32" s="323"/>
      <c r="B32" s="333"/>
      <c r="C32" s="155"/>
      <c r="D32" s="350" t="s">
        <v>333</v>
      </c>
      <c r="E32" s="351"/>
      <c r="F32" s="351"/>
      <c r="G32" s="351"/>
      <c r="H32" s="352"/>
      <c r="I32" s="172">
        <f>I30+I31</f>
        <v>0</v>
      </c>
      <c r="J32" s="129" t="str" cm="1">
        <f t="array" ref="J32">_xlfn.IFS(I32&gt;7,"1",I32&lt;8,"0")</f>
        <v>0</v>
      </c>
      <c r="K32" s="129"/>
      <c r="L32" s="357"/>
      <c r="M32" s="163"/>
      <c r="N32" s="163"/>
      <c r="O32" s="163"/>
      <c r="P32" s="163"/>
      <c r="Q32" s="163"/>
      <c r="R32" s="163"/>
    </row>
    <row r="33" spans="1:18" s="143" customFormat="1" ht="25.5" x14ac:dyDescent="0.25">
      <c r="A33" s="320" t="s">
        <v>317</v>
      </c>
      <c r="B33" s="328" t="s">
        <v>179</v>
      </c>
      <c r="C33" s="155" t="s">
        <v>381</v>
      </c>
      <c r="D33" s="369" t="s">
        <v>359</v>
      </c>
      <c r="E33" s="369"/>
      <c r="F33" s="159" t="s">
        <v>322</v>
      </c>
      <c r="G33" s="157">
        <f>'4.Comp. Téc.-Cient.'!H59</f>
        <v>0</v>
      </c>
      <c r="H33" s="157">
        <f>'4.Comp. Téc.-Cient.'!K59</f>
        <v>0</v>
      </c>
      <c r="I33" s="135">
        <f>'4.Comp. Téc.-Cient.'!M59</f>
        <v>0</v>
      </c>
      <c r="J33" s="135"/>
      <c r="K33" s="135">
        <f>'4.Comp. Téc.-Cient.'!P59</f>
        <v>0</v>
      </c>
      <c r="L33" s="357"/>
      <c r="M33" s="163"/>
      <c r="N33" s="163"/>
      <c r="O33" s="163"/>
      <c r="P33" s="163"/>
      <c r="Q33" s="163"/>
      <c r="R33" s="163"/>
    </row>
    <row r="34" spans="1:18" s="143" customFormat="1" x14ac:dyDescent="0.25">
      <c r="A34" s="324"/>
      <c r="B34" s="329"/>
      <c r="C34" s="155"/>
      <c r="D34" s="353" t="s">
        <v>334</v>
      </c>
      <c r="E34" s="354"/>
      <c r="F34" s="354"/>
      <c r="G34" s="354"/>
      <c r="H34" s="355"/>
      <c r="I34" s="181">
        <f>I33</f>
        <v>0</v>
      </c>
      <c r="J34" s="135" t="str" cm="1">
        <f t="array" ref="J34">_xlfn.IFS(I34&gt;0,"1",I34&lt;1,"0")</f>
        <v>0</v>
      </c>
      <c r="K34" s="135"/>
      <c r="L34" s="357"/>
      <c r="M34" s="163"/>
      <c r="N34" s="163"/>
      <c r="O34" s="163"/>
      <c r="P34" s="163"/>
      <c r="Q34" s="163"/>
      <c r="R34" s="163"/>
    </row>
    <row r="35" spans="1:18" s="143" customFormat="1" x14ac:dyDescent="0.25">
      <c r="A35" s="321" t="s">
        <v>350</v>
      </c>
      <c r="B35" s="329"/>
      <c r="C35" s="155" t="s">
        <v>196</v>
      </c>
      <c r="D35" s="347" t="s">
        <v>308</v>
      </c>
      <c r="E35" s="347"/>
      <c r="F35" s="160" t="s">
        <v>309</v>
      </c>
      <c r="G35" s="160">
        <f>'4.Comp. Téc.-Cient.'!H51</f>
        <v>0</v>
      </c>
      <c r="H35" s="136">
        <f>'4.Comp. Téc.-Cient.'!K51</f>
        <v>0</v>
      </c>
      <c r="I35" s="136">
        <f>'4.Comp. Téc.-Cient.'!M51</f>
        <v>0</v>
      </c>
      <c r="J35" s="136"/>
      <c r="K35" s="136">
        <f>'4.Comp. Téc.-Cient.'!P51</f>
        <v>0</v>
      </c>
      <c r="L35" s="357"/>
      <c r="M35" s="163"/>
      <c r="N35" s="163"/>
      <c r="O35" s="163"/>
      <c r="P35" s="163"/>
      <c r="Q35" s="163"/>
      <c r="R35" s="163"/>
    </row>
    <row r="36" spans="1:18" s="143" customFormat="1" x14ac:dyDescent="0.25">
      <c r="A36" s="323"/>
      <c r="B36" s="330"/>
      <c r="C36" s="155"/>
      <c r="D36" s="350" t="s">
        <v>335</v>
      </c>
      <c r="E36" s="351"/>
      <c r="F36" s="351"/>
      <c r="G36" s="351"/>
      <c r="H36" s="352"/>
      <c r="I36" s="180">
        <f>I35</f>
        <v>0</v>
      </c>
      <c r="J36" s="136" t="str" cm="1">
        <f t="array" ref="J36">_xlfn.IFS(I36&gt;2,"1",I36&lt;3,"0")</f>
        <v>0</v>
      </c>
      <c r="K36" s="136"/>
      <c r="L36" s="357"/>
      <c r="M36" s="163"/>
      <c r="N36" s="163"/>
      <c r="O36" s="163"/>
      <c r="P36" s="163"/>
      <c r="Q36" s="163"/>
      <c r="R36" s="163"/>
    </row>
    <row r="37" spans="1:18" s="143" customFormat="1" ht="39.6" customHeight="1" x14ac:dyDescent="0.25">
      <c r="A37" s="320" t="s">
        <v>351</v>
      </c>
      <c r="B37" s="334" t="s">
        <v>185</v>
      </c>
      <c r="C37" s="155" t="s">
        <v>383</v>
      </c>
      <c r="D37" s="369" t="s">
        <v>183</v>
      </c>
      <c r="E37" s="369"/>
      <c r="F37" s="159" t="s">
        <v>205</v>
      </c>
      <c r="G37" s="159">
        <f>'4.Comp. Téc.-Cient.'!H62</f>
        <v>0</v>
      </c>
      <c r="H37" s="135">
        <f>'4.Comp. Téc.-Cient.'!K62</f>
        <v>0</v>
      </c>
      <c r="I37" s="135">
        <f>'4.Comp. Téc.-Cient.'!M62</f>
        <v>0</v>
      </c>
      <c r="J37" s="135"/>
      <c r="K37" s="135">
        <f>'4.Comp. Téc.-Cient.'!P62</f>
        <v>0</v>
      </c>
      <c r="L37" s="357"/>
      <c r="M37" s="163"/>
      <c r="N37" s="163"/>
      <c r="O37" s="163"/>
      <c r="P37" s="163"/>
      <c r="Q37" s="163"/>
      <c r="R37" s="163"/>
    </row>
    <row r="38" spans="1:18" s="143" customFormat="1" x14ac:dyDescent="0.25">
      <c r="A38" s="324"/>
      <c r="B38" s="335"/>
      <c r="C38" s="155"/>
      <c r="D38" s="353" t="s">
        <v>336</v>
      </c>
      <c r="E38" s="354"/>
      <c r="F38" s="354"/>
      <c r="G38" s="354"/>
      <c r="H38" s="355"/>
      <c r="I38" s="181">
        <f>I37</f>
        <v>0</v>
      </c>
      <c r="J38" s="135" t="str" cm="1">
        <f t="array" ref="J38">_xlfn.IFS(I38&gt;0,"1",I37&lt;1,"0")</f>
        <v>0</v>
      </c>
      <c r="K38" s="135"/>
      <c r="L38" s="357"/>
      <c r="M38" s="163"/>
      <c r="N38" s="163"/>
      <c r="O38" s="163"/>
      <c r="P38" s="163"/>
      <c r="Q38" s="163"/>
      <c r="R38" s="163"/>
    </row>
    <row r="39" spans="1:18" s="143" customFormat="1" ht="27.95" customHeight="1" x14ac:dyDescent="0.25">
      <c r="A39" s="321" t="s">
        <v>352</v>
      </c>
      <c r="B39" s="325" t="s">
        <v>332</v>
      </c>
      <c r="C39" s="155" t="s">
        <v>71</v>
      </c>
      <c r="D39" s="347" t="s">
        <v>271</v>
      </c>
      <c r="E39" s="347"/>
      <c r="F39" s="158" t="s">
        <v>119</v>
      </c>
      <c r="G39" s="160">
        <f>'4.Comp. Téc.-Cient.'!H22</f>
        <v>0</v>
      </c>
      <c r="H39" s="136">
        <f>'4.Comp. Téc.-Cient.'!K22</f>
        <v>0</v>
      </c>
      <c r="I39" s="136">
        <f>'4.Comp. Téc.-Cient.'!M22</f>
        <v>0</v>
      </c>
      <c r="J39" s="136"/>
      <c r="K39" s="136">
        <f>'4.Comp. Téc.-Cient.'!P22</f>
        <v>0</v>
      </c>
      <c r="L39" s="357"/>
      <c r="M39" s="163"/>
      <c r="N39" s="163"/>
      <c r="O39" s="163"/>
      <c r="P39" s="163"/>
      <c r="Q39" s="163"/>
      <c r="R39" s="163"/>
    </row>
    <row r="40" spans="1:18" s="143" customFormat="1" ht="30.6" customHeight="1" x14ac:dyDescent="0.25">
      <c r="A40" s="322"/>
      <c r="B40" s="326"/>
      <c r="C40" s="155" t="s">
        <v>72</v>
      </c>
      <c r="D40" s="347" t="s">
        <v>269</v>
      </c>
      <c r="E40" s="347"/>
      <c r="F40" s="158" t="s">
        <v>119</v>
      </c>
      <c r="G40" s="160">
        <f>'4.Comp. Téc.-Cient.'!H23</f>
        <v>0</v>
      </c>
      <c r="H40" s="136">
        <f>'4.Comp. Téc.-Cient.'!K23</f>
        <v>0</v>
      </c>
      <c r="I40" s="136">
        <f>'4.Comp. Téc.-Cient.'!M23</f>
        <v>0</v>
      </c>
      <c r="J40" s="136"/>
      <c r="K40" s="136">
        <f>'4.Comp. Téc.-Cient.'!P23</f>
        <v>0</v>
      </c>
      <c r="L40" s="357"/>
      <c r="M40" s="163"/>
      <c r="N40" s="163"/>
      <c r="O40" s="163"/>
      <c r="P40" s="163"/>
      <c r="Q40" s="163"/>
      <c r="R40" s="163"/>
    </row>
    <row r="41" spans="1:18" s="143" customFormat="1" ht="12.95" customHeight="1" x14ac:dyDescent="0.25">
      <c r="A41" s="322"/>
      <c r="B41" s="326"/>
      <c r="C41" s="155" t="s">
        <v>73</v>
      </c>
      <c r="D41" s="347" t="s">
        <v>270</v>
      </c>
      <c r="E41" s="347"/>
      <c r="F41" s="158" t="s">
        <v>119</v>
      </c>
      <c r="G41" s="160">
        <f>'4.Comp. Téc.-Cient.'!H24</f>
        <v>0</v>
      </c>
      <c r="H41" s="136">
        <f>'4.Comp. Téc.-Cient.'!K24</f>
        <v>0</v>
      </c>
      <c r="I41" s="136">
        <f>'4.Comp. Téc.-Cient.'!M24</f>
        <v>0</v>
      </c>
      <c r="J41" s="136"/>
      <c r="K41" s="136">
        <f>'4.Comp. Téc.-Cient.'!P24</f>
        <v>0</v>
      </c>
      <c r="L41" s="357"/>
      <c r="M41" s="163"/>
      <c r="N41" s="163"/>
      <c r="O41" s="163"/>
      <c r="P41" s="163"/>
      <c r="Q41" s="163"/>
      <c r="R41" s="163"/>
    </row>
    <row r="42" spans="1:18" s="143" customFormat="1" x14ac:dyDescent="0.25">
      <c r="A42" s="322"/>
      <c r="B42" s="326"/>
      <c r="C42" s="155" t="s">
        <v>168</v>
      </c>
      <c r="D42" s="347" t="s">
        <v>256</v>
      </c>
      <c r="E42" s="347"/>
      <c r="F42" s="158" t="s">
        <v>119</v>
      </c>
      <c r="G42" s="160">
        <f>'4.Comp. Téc.-Cient.'!H32</f>
        <v>0</v>
      </c>
      <c r="H42" s="136">
        <f>'4.Comp. Téc.-Cient.'!K32</f>
        <v>0</v>
      </c>
      <c r="I42" s="136">
        <f>'4.Comp. Téc.-Cient.'!M32</f>
        <v>0</v>
      </c>
      <c r="J42" s="136"/>
      <c r="K42" s="136">
        <f>'4.Comp. Téc.-Cient.'!P32</f>
        <v>0</v>
      </c>
      <c r="L42" s="357"/>
      <c r="M42" s="163"/>
      <c r="N42" s="163"/>
      <c r="O42" s="163"/>
      <c r="P42" s="163"/>
      <c r="Q42" s="163"/>
      <c r="R42" s="163"/>
    </row>
    <row r="43" spans="1:18" s="143" customFormat="1" ht="29.45" customHeight="1" x14ac:dyDescent="0.25">
      <c r="A43" s="322"/>
      <c r="B43" s="326"/>
      <c r="C43" s="155" t="s">
        <v>169</v>
      </c>
      <c r="D43" s="347" t="s">
        <v>257</v>
      </c>
      <c r="E43" s="347"/>
      <c r="F43" s="158" t="s">
        <v>119</v>
      </c>
      <c r="G43" s="160">
        <f>'4.Comp. Téc.-Cient.'!H33</f>
        <v>0</v>
      </c>
      <c r="H43" s="136">
        <f>'4.Comp. Téc.-Cient.'!K33</f>
        <v>0</v>
      </c>
      <c r="I43" s="136">
        <f>'4.Comp. Téc.-Cient.'!M33</f>
        <v>0</v>
      </c>
      <c r="J43" s="136"/>
      <c r="K43" s="136">
        <f>'4.Comp. Téc.-Cient.'!P33</f>
        <v>0</v>
      </c>
      <c r="L43" s="357"/>
      <c r="M43" s="163"/>
      <c r="N43" s="163"/>
      <c r="O43" s="163"/>
      <c r="P43" s="163"/>
      <c r="Q43" s="163"/>
      <c r="R43" s="163"/>
    </row>
    <row r="44" spans="1:18" s="143" customFormat="1" ht="27.6" customHeight="1" x14ac:dyDescent="0.25">
      <c r="A44" s="323"/>
      <c r="B44" s="327"/>
      <c r="C44" s="155"/>
      <c r="D44" s="350" t="s">
        <v>337</v>
      </c>
      <c r="E44" s="351"/>
      <c r="F44" s="351"/>
      <c r="G44" s="351"/>
      <c r="H44" s="352"/>
      <c r="I44" s="180">
        <f>I39+I40+I41+I42+I43</f>
        <v>0</v>
      </c>
      <c r="J44" s="136" t="str" cm="1">
        <f t="array" ref="J44">_xlfn.IFS(I44&gt;0,"1",I44&lt;1,"0")</f>
        <v>0</v>
      </c>
      <c r="K44" s="136"/>
      <c r="L44" s="357"/>
      <c r="M44" s="163"/>
      <c r="N44" s="163"/>
      <c r="O44" s="163"/>
      <c r="P44" s="163"/>
      <c r="Q44" s="163"/>
      <c r="R44" s="163"/>
    </row>
    <row r="45" spans="1:18" s="143" customFormat="1" ht="25.5" x14ac:dyDescent="0.25">
      <c r="A45" s="319" t="s">
        <v>353</v>
      </c>
      <c r="B45" s="337" t="s">
        <v>235</v>
      </c>
      <c r="C45" s="155" t="s">
        <v>92</v>
      </c>
      <c r="D45" s="344" t="s">
        <v>115</v>
      </c>
      <c r="E45" s="344">
        <v>0.5</v>
      </c>
      <c r="F45" s="159" t="s">
        <v>116</v>
      </c>
      <c r="G45" s="134">
        <f>'5.Comp. Ped.'!H12</f>
        <v>0</v>
      </c>
      <c r="H45" s="135">
        <f>'5.Comp. Ped.'!K12</f>
        <v>0</v>
      </c>
      <c r="I45" s="135">
        <f>'5.Comp. Ped.'!M12</f>
        <v>0</v>
      </c>
      <c r="J45" s="135"/>
      <c r="K45" s="135">
        <f>'5.Comp. Ped.'!P12</f>
        <v>0</v>
      </c>
      <c r="L45" s="357"/>
      <c r="M45" s="163"/>
      <c r="N45" s="163"/>
      <c r="O45" s="163"/>
      <c r="P45" s="163"/>
      <c r="Q45" s="163"/>
      <c r="R45" s="163"/>
    </row>
    <row r="46" spans="1:18" s="143" customFormat="1" ht="25.5" x14ac:dyDescent="0.25">
      <c r="A46" s="319"/>
      <c r="B46" s="337"/>
      <c r="C46" s="155" t="s">
        <v>93</v>
      </c>
      <c r="D46" s="344" t="s">
        <v>117</v>
      </c>
      <c r="E46" s="344"/>
      <c r="F46" s="159" t="s">
        <v>116</v>
      </c>
      <c r="G46" s="134">
        <f>'5.Comp. Ped.'!H13</f>
        <v>0</v>
      </c>
      <c r="H46" s="135">
        <f>'5.Comp. Ped.'!K13</f>
        <v>0</v>
      </c>
      <c r="I46" s="135">
        <f>'5.Comp. Ped.'!M13</f>
        <v>0</v>
      </c>
      <c r="J46" s="135"/>
      <c r="K46" s="135">
        <f>'5.Comp. Ped.'!P13</f>
        <v>0</v>
      </c>
      <c r="L46" s="357"/>
      <c r="M46" s="163"/>
      <c r="N46" s="163"/>
      <c r="O46" s="163"/>
      <c r="P46" s="163"/>
      <c r="Q46" s="163"/>
      <c r="R46" s="163"/>
    </row>
    <row r="47" spans="1:18" s="143" customFormat="1" x14ac:dyDescent="0.25">
      <c r="A47" s="319"/>
      <c r="B47" s="337" t="s">
        <v>222</v>
      </c>
      <c r="C47" s="155" t="s">
        <v>83</v>
      </c>
      <c r="D47" s="344" t="s">
        <v>221</v>
      </c>
      <c r="E47" s="344"/>
      <c r="F47" s="159" t="s">
        <v>375</v>
      </c>
      <c r="G47" s="135">
        <f>'5.Comp. Ped.'!H20</f>
        <v>0</v>
      </c>
      <c r="H47" s="135">
        <f>'5.Comp. Ped.'!K20</f>
        <v>0</v>
      </c>
      <c r="I47" s="135">
        <f>'5.Comp. Ped.'!M20</f>
        <v>0</v>
      </c>
      <c r="J47" s="135"/>
      <c r="K47" s="135">
        <f>'5.Comp. Ped.'!P20</f>
        <v>0</v>
      </c>
      <c r="L47" s="357"/>
      <c r="M47" s="163"/>
      <c r="N47" s="163"/>
      <c r="O47" s="163"/>
      <c r="P47" s="163"/>
      <c r="Q47" s="163"/>
      <c r="R47" s="163"/>
    </row>
    <row r="48" spans="1:18" s="143" customFormat="1" ht="41.1" customHeight="1" x14ac:dyDescent="0.25">
      <c r="A48" s="319"/>
      <c r="B48" s="337"/>
      <c r="C48" s="345" t="s">
        <v>84</v>
      </c>
      <c r="D48" s="344" t="s">
        <v>378</v>
      </c>
      <c r="E48" s="344"/>
      <c r="F48" s="346" t="s">
        <v>375</v>
      </c>
      <c r="G48" s="342">
        <f>'5.Comp. Ped.'!H21</f>
        <v>0</v>
      </c>
      <c r="H48" s="342">
        <f>'5.Comp. Ped.'!K21</f>
        <v>0</v>
      </c>
      <c r="I48" s="342">
        <f>'5.Comp. Ped.'!M21</f>
        <v>0</v>
      </c>
      <c r="J48" s="170"/>
      <c r="K48" s="342">
        <f>'5.Comp. Ped.'!P22</f>
        <v>0</v>
      </c>
      <c r="L48" s="357"/>
      <c r="M48" s="163"/>
      <c r="N48" s="163"/>
      <c r="O48" s="163"/>
      <c r="P48" s="163"/>
      <c r="Q48" s="163"/>
      <c r="R48" s="163"/>
    </row>
    <row r="49" spans="1:18" s="143" customFormat="1" ht="27.95" customHeight="1" x14ac:dyDescent="0.25">
      <c r="A49" s="319"/>
      <c r="B49" s="337"/>
      <c r="C49" s="345"/>
      <c r="D49" s="344"/>
      <c r="E49" s="344"/>
      <c r="F49" s="346"/>
      <c r="G49" s="343"/>
      <c r="H49" s="343"/>
      <c r="I49" s="343"/>
      <c r="J49" s="171"/>
      <c r="K49" s="343"/>
      <c r="L49" s="357"/>
      <c r="M49" s="163"/>
      <c r="N49" s="163"/>
      <c r="O49" s="163"/>
      <c r="P49" s="163"/>
      <c r="Q49" s="163"/>
      <c r="R49" s="163"/>
    </row>
    <row r="50" spans="1:18" s="143" customFormat="1" x14ac:dyDescent="0.25">
      <c r="A50" s="320"/>
      <c r="B50" s="281"/>
      <c r="C50" s="155" t="s">
        <v>85</v>
      </c>
      <c r="D50" s="317" t="s">
        <v>379</v>
      </c>
      <c r="E50" s="318"/>
      <c r="F50" s="159" t="s">
        <v>375</v>
      </c>
      <c r="G50" s="135">
        <f>'5.Comp. Ped.'!H22</f>
        <v>0</v>
      </c>
      <c r="H50" s="135">
        <f>'5.Comp. Ped.'!K22</f>
        <v>0</v>
      </c>
      <c r="I50" s="282">
        <f>'5.Comp. Ped.'!M22</f>
        <v>0</v>
      </c>
      <c r="J50" s="282"/>
      <c r="K50" s="282">
        <f>'5.Comp. Ped.'!P22</f>
        <v>0</v>
      </c>
      <c r="L50" s="357"/>
      <c r="M50" s="163"/>
      <c r="N50" s="163"/>
      <c r="O50" s="163"/>
      <c r="P50" s="163"/>
      <c r="Q50" s="163"/>
      <c r="R50" s="163"/>
    </row>
    <row r="51" spans="1:18" s="143" customFormat="1" x14ac:dyDescent="0.2">
      <c r="A51" s="320"/>
      <c r="B51" s="182"/>
      <c r="C51" s="283"/>
      <c r="D51" s="358" t="s">
        <v>338</v>
      </c>
      <c r="E51" s="359"/>
      <c r="F51" s="359"/>
      <c r="G51" s="359"/>
      <c r="H51" s="360"/>
      <c r="I51" s="183">
        <f>I45+I46+I47+I48+I50</f>
        <v>0</v>
      </c>
      <c r="J51" s="182" t="str" cm="1">
        <f t="array" ref="J51">_xlfn.IFS(I51&gt;4,"1",I51&lt;5,"0")</f>
        <v>0</v>
      </c>
      <c r="K51" s="184"/>
      <c r="L51" s="357"/>
      <c r="M51" s="163"/>
      <c r="N51" s="163"/>
      <c r="O51" s="163"/>
      <c r="P51" s="163"/>
      <c r="Q51" s="163"/>
      <c r="R51" s="163"/>
    </row>
    <row r="52" spans="1:18" s="167" customFormat="1" x14ac:dyDescent="0.2">
      <c r="A52" s="185"/>
      <c r="B52" s="179"/>
      <c r="C52" s="185"/>
      <c r="D52" s="185"/>
      <c r="E52" s="185"/>
      <c r="F52" s="338" t="s">
        <v>310</v>
      </c>
      <c r="G52" s="338"/>
      <c r="H52" s="338"/>
      <c r="I52" s="338"/>
      <c r="J52" s="186">
        <f>COUNTIF(J22:J51,1)</f>
        <v>0</v>
      </c>
      <c r="K52" s="185"/>
      <c r="L52" s="357"/>
    </row>
    <row r="53" spans="1:18" s="167" customFormat="1" x14ac:dyDescent="0.2">
      <c r="B53" s="174"/>
      <c r="F53" s="173"/>
      <c r="G53" s="173"/>
      <c r="H53" s="173"/>
      <c r="I53" s="173"/>
      <c r="J53" s="186" cm="1">
        <f t="array" ref="J53">_xlfn.IFS(J52&gt;1,"1",J52&lt;2,0)</f>
        <v>0</v>
      </c>
      <c r="L53" s="192"/>
    </row>
    <row r="54" spans="1:18" s="167" customFormat="1" x14ac:dyDescent="0.2">
      <c r="B54" s="174"/>
      <c r="F54" s="173"/>
      <c r="G54" s="173"/>
      <c r="H54" s="173"/>
      <c r="I54" s="173"/>
      <c r="J54" s="173"/>
      <c r="L54" s="192"/>
    </row>
    <row r="55" spans="1:18" s="167" customFormat="1" x14ac:dyDescent="0.2">
      <c r="B55" s="174"/>
      <c r="F55" s="173"/>
      <c r="G55" s="173"/>
      <c r="H55" s="173"/>
      <c r="I55" s="173"/>
      <c r="J55" s="173"/>
      <c r="L55" s="192"/>
    </row>
    <row r="56" spans="1:18" s="167" customFormat="1" ht="15.75" x14ac:dyDescent="0.2">
      <c r="B56" s="174"/>
      <c r="F56" s="188"/>
    </row>
    <row r="57" spans="1:18" s="167" customFormat="1" ht="15.75" x14ac:dyDescent="0.2">
      <c r="B57" s="174"/>
      <c r="F57" s="188"/>
    </row>
    <row r="58" spans="1:18" s="167" customFormat="1" ht="15.75" x14ac:dyDescent="0.2">
      <c r="B58" s="174"/>
      <c r="F58" s="188"/>
    </row>
    <row r="59" spans="1:18" s="167" customFormat="1" x14ac:dyDescent="0.2">
      <c r="B59" s="174"/>
    </row>
    <row r="60" spans="1:18" s="167" customFormat="1" ht="24.6" customHeight="1" x14ac:dyDescent="0.2">
      <c r="B60" s="174"/>
    </row>
    <row r="61" spans="1:18" s="167" customFormat="1" x14ac:dyDescent="0.2">
      <c r="B61" s="174"/>
    </row>
    <row r="62" spans="1:18" s="167" customFormat="1" x14ac:dyDescent="0.2">
      <c r="B62" s="174"/>
    </row>
    <row r="63" spans="1:18" s="167" customFormat="1" x14ac:dyDescent="0.2">
      <c r="B63" s="174"/>
    </row>
    <row r="64" spans="1:18" s="167" customFormat="1" x14ac:dyDescent="0.2">
      <c r="B64" s="174"/>
    </row>
    <row r="65" spans="2:12" s="167" customFormat="1" x14ac:dyDescent="0.2">
      <c r="B65" s="174"/>
    </row>
    <row r="66" spans="2:12" s="167" customFormat="1" x14ac:dyDescent="0.2">
      <c r="B66" s="175"/>
      <c r="C66" s="161"/>
      <c r="D66" s="161"/>
      <c r="E66" s="161"/>
      <c r="F66" s="161"/>
      <c r="G66" s="161"/>
      <c r="H66" s="161"/>
      <c r="I66" s="161"/>
      <c r="K66" s="161"/>
      <c r="L66" s="161"/>
    </row>
    <row r="67" spans="2:12" x14ac:dyDescent="0.2">
      <c r="J67" s="167"/>
    </row>
  </sheetData>
  <sheetProtection algorithmName="SHA-512" hashValue="lc58HbVsyCWPeJLhDes51rnYqqJmyWFU2NQUO+6sRCZINa50ntdmZ7HUYSV4qDy/t1cGZLGX3fnAz9P+ATyYWg==" saltValue="KdAtt+qsak51LL2a/p1Yxw==" spinCount="100000" sheet="1" objects="1" scenarios="1"/>
  <mergeCells count="69">
    <mergeCell ref="B3:H3"/>
    <mergeCell ref="D45:E45"/>
    <mergeCell ref="D46:E46"/>
    <mergeCell ref="B15:B17"/>
    <mergeCell ref="D15:E15"/>
    <mergeCell ref="D16:E16"/>
    <mergeCell ref="D17:E17"/>
    <mergeCell ref="D26:E26"/>
    <mergeCell ref="D30:E30"/>
    <mergeCell ref="D34:H34"/>
    <mergeCell ref="D38:H38"/>
    <mergeCell ref="D44:H44"/>
    <mergeCell ref="D39:E39"/>
    <mergeCell ref="D40:E40"/>
    <mergeCell ref="D23:E23"/>
    <mergeCell ref="D25:E25"/>
    <mergeCell ref="K48:K49"/>
    <mergeCell ref="D28:E28"/>
    <mergeCell ref="D42:E42"/>
    <mergeCell ref="D43:E43"/>
    <mergeCell ref="D36:H36"/>
    <mergeCell ref="A28:A29"/>
    <mergeCell ref="A25:A27"/>
    <mergeCell ref="A9:C9"/>
    <mergeCell ref="I11:L11"/>
    <mergeCell ref="D12:E12"/>
    <mergeCell ref="D13:E13"/>
    <mergeCell ref="D14:E14"/>
    <mergeCell ref="B47:B49"/>
    <mergeCell ref="D20:E20"/>
    <mergeCell ref="D21:E21"/>
    <mergeCell ref="D22:E22"/>
    <mergeCell ref="C28:C29"/>
    <mergeCell ref="D33:E33"/>
    <mergeCell ref="D35:E35"/>
    <mergeCell ref="D37:E37"/>
    <mergeCell ref="D24:H24"/>
    <mergeCell ref="F52:I52"/>
    <mergeCell ref="L15:L18"/>
    <mergeCell ref="I48:I49"/>
    <mergeCell ref="D47:E47"/>
    <mergeCell ref="C48:C49"/>
    <mergeCell ref="D48:E49"/>
    <mergeCell ref="F48:F49"/>
    <mergeCell ref="D41:E41"/>
    <mergeCell ref="G48:G49"/>
    <mergeCell ref="H48:H49"/>
    <mergeCell ref="D31:E31"/>
    <mergeCell ref="D27:H27"/>
    <mergeCell ref="D29:H29"/>
    <mergeCell ref="L22:L52"/>
    <mergeCell ref="D51:H51"/>
    <mergeCell ref="D32:H32"/>
    <mergeCell ref="A1:L1"/>
    <mergeCell ref="A15:A17"/>
    <mergeCell ref="D50:E50"/>
    <mergeCell ref="A45:A51"/>
    <mergeCell ref="A39:A44"/>
    <mergeCell ref="A37:A38"/>
    <mergeCell ref="A35:A36"/>
    <mergeCell ref="B39:B44"/>
    <mergeCell ref="A33:A34"/>
    <mergeCell ref="A30:A32"/>
    <mergeCell ref="B33:B36"/>
    <mergeCell ref="B22:B32"/>
    <mergeCell ref="B37:B38"/>
    <mergeCell ref="A22:A24"/>
    <mergeCell ref="G11:H11"/>
    <mergeCell ref="B45:B46"/>
  </mergeCells>
  <conditionalFormatting sqref="D9">
    <cfRule type="expression" dxfId="94" priority="6">
      <formula>$D$9="NÃO"</formula>
    </cfRule>
    <cfRule type="expression" dxfId="93" priority="7">
      <formula>$D$9="SIM"</formula>
    </cfRule>
  </conditionalFormatting>
  <conditionalFormatting sqref="J15">
    <cfRule type="expression" dxfId="92" priority="44">
      <formula>$I$15&gt;0</formula>
    </cfRule>
    <cfRule type="expression" dxfId="91" priority="43">
      <formula>$I$15&lt;1</formula>
    </cfRule>
  </conditionalFormatting>
  <conditionalFormatting sqref="J16">
    <cfRule type="expression" dxfId="90" priority="41">
      <formula>$I$16&lt;1</formula>
    </cfRule>
    <cfRule type="expression" dxfId="89" priority="42">
      <formula>$I$16&gt;0</formula>
    </cfRule>
  </conditionalFormatting>
  <conditionalFormatting sqref="J17">
    <cfRule type="expression" dxfId="88" priority="39">
      <formula>$I$17&gt;0</formula>
    </cfRule>
    <cfRule type="expression" dxfId="87" priority="38">
      <formula>$I$17&lt;1</formula>
    </cfRule>
  </conditionalFormatting>
  <conditionalFormatting sqref="J18">
    <cfRule type="expression" dxfId="86" priority="28">
      <formula>$I$18&gt;0</formula>
    </cfRule>
    <cfRule type="expression" dxfId="85" priority="27">
      <formula>$I$18&lt;1</formula>
    </cfRule>
  </conditionalFormatting>
  <conditionalFormatting sqref="J24">
    <cfRule type="expression" dxfId="84" priority="35">
      <formula>$I$24&gt;0</formula>
    </cfRule>
    <cfRule type="expression" dxfId="83" priority="34">
      <formula>$I$24&lt;1</formula>
    </cfRule>
  </conditionalFormatting>
  <conditionalFormatting sqref="J27">
    <cfRule type="expression" dxfId="82" priority="30">
      <formula>$I$27&gt;3</formula>
    </cfRule>
    <cfRule type="expression" dxfId="81" priority="29">
      <formula>$I$27&lt;4</formula>
    </cfRule>
  </conditionalFormatting>
  <conditionalFormatting sqref="J29">
    <cfRule type="expression" dxfId="80" priority="32">
      <formula>$I$29&gt;4</formula>
    </cfRule>
    <cfRule type="expression" dxfId="79" priority="31">
      <formula>$I$29&lt;5</formula>
    </cfRule>
  </conditionalFormatting>
  <conditionalFormatting sqref="J32">
    <cfRule type="expression" dxfId="78" priority="26">
      <formula>$I$32&gt;9</formula>
    </cfRule>
    <cfRule type="expression" dxfId="77" priority="25">
      <formula>$I$32&lt;10</formula>
    </cfRule>
  </conditionalFormatting>
  <conditionalFormatting sqref="J34">
    <cfRule type="expression" priority="24">
      <formula>$I$34&gt;0</formula>
    </cfRule>
    <cfRule type="expression" dxfId="76" priority="21">
      <formula>$I$34&gt;0</formula>
    </cfRule>
    <cfRule type="expression" dxfId="75" priority="22">
      <formula>$I$34&lt;1</formula>
    </cfRule>
    <cfRule type="expression" priority="23">
      <formula>$I$34&lt;1</formula>
    </cfRule>
  </conditionalFormatting>
  <conditionalFormatting sqref="J36">
    <cfRule type="expression" dxfId="74" priority="20">
      <formula>$I$36&gt;0</formula>
    </cfRule>
    <cfRule type="expression" dxfId="73" priority="19">
      <formula>$I$36&lt;1</formula>
    </cfRule>
  </conditionalFormatting>
  <conditionalFormatting sqref="J38">
    <cfRule type="expression" dxfId="72" priority="17">
      <formula>$I$38&gt;1</formula>
    </cfRule>
    <cfRule type="expression" dxfId="71" priority="16">
      <formula>$I$38&lt;2</formula>
    </cfRule>
    <cfRule type="expression" priority="18">
      <formula>$I$38&gt;0</formula>
    </cfRule>
  </conditionalFormatting>
  <conditionalFormatting sqref="J44">
    <cfRule type="expression" dxfId="70" priority="15">
      <formula>$I$44&gt;0</formula>
    </cfRule>
    <cfRule type="expression" dxfId="69" priority="14">
      <formula>$I$44&lt;2</formula>
    </cfRule>
  </conditionalFormatting>
  <conditionalFormatting sqref="J51">
    <cfRule type="expression" dxfId="68" priority="13">
      <formula>$I$51&gt;7</formula>
    </cfRule>
    <cfRule type="expression" dxfId="67" priority="12">
      <formula>$I$51&lt;8</formula>
    </cfRule>
  </conditionalFormatting>
  <conditionalFormatting sqref="J53">
    <cfRule type="expression" dxfId="66" priority="5">
      <formula>$J$52&gt;1</formula>
    </cfRule>
    <cfRule type="expression" dxfId="65" priority="4">
      <formula>$J$53&lt;2</formula>
    </cfRule>
  </conditionalFormatting>
  <conditionalFormatting sqref="L15">
    <cfRule type="expression" dxfId="64" priority="36">
      <formula>$I$18&lt;1</formula>
    </cfRule>
    <cfRule type="expression" dxfId="63" priority="37">
      <formula>$I$18&gt;0</formula>
    </cfRule>
  </conditionalFormatting>
  <conditionalFormatting sqref="L22:L53">
    <cfRule type="expression" dxfId="62" priority="9">
      <formula>$J$52&gt;1</formula>
    </cfRule>
    <cfRule type="expression" dxfId="61" priority="8">
      <formula>$J$52&lt;2</formula>
    </cfRule>
  </conditionalFormatting>
  <pageMargins left="0.15748031496062992" right="0.15748031496062992" top="0.15748031496062992" bottom="0.15748031496062992" header="0.15748031496062992" footer="0.15748031496062992"/>
  <pageSetup paperSize="8" scale="87" fitToHeight="0" orientation="landscape" r:id="rId1"/>
  <headerFooter>
    <oddFooter>&amp;L&amp;"-,Negrito"&amp;8ESEC- Concurso Interno
Professor Coordenador para a área Disciplinar de Ciências da Educação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70"/>
  <sheetViews>
    <sheetView topLeftCell="B47" zoomScale="90" zoomScaleNormal="90" zoomScaleSheetLayoutView="69" zoomScalePageLayoutView="75" workbookViewId="0">
      <selection activeCell="M61" sqref="M61:M63"/>
    </sheetView>
  </sheetViews>
  <sheetFormatPr defaultColWidth="8.85546875" defaultRowHeight="15" x14ac:dyDescent="0.25"/>
  <cols>
    <col min="1" max="1" width="20.42578125" style="43" customWidth="1"/>
    <col min="2" max="2" width="33.42578125" style="1" customWidth="1"/>
    <col min="3" max="3" width="6.42578125" style="52" customWidth="1"/>
    <col min="4" max="4" width="47.42578125" style="52" customWidth="1"/>
    <col min="5" max="5" width="35.140625" style="52" customWidth="1"/>
    <col min="6" max="6" width="22.5703125" style="49" customWidth="1"/>
    <col min="7" max="7" width="12" style="52" customWidth="1"/>
    <col min="8" max="8" width="18.85546875" style="53" customWidth="1"/>
    <col min="9" max="9" width="13" style="53" customWidth="1"/>
    <col min="10" max="10" width="14.85546875" style="43" customWidth="1"/>
    <col min="11" max="11" width="43.140625" style="43" customWidth="1"/>
    <col min="12" max="12" width="12" style="52" customWidth="1"/>
    <col min="13" max="13" width="18.85546875" style="53" customWidth="1"/>
    <col min="14" max="14" width="12.5703125" style="53" customWidth="1"/>
    <col min="15" max="15" width="13.42578125" style="43" customWidth="1"/>
    <col min="16" max="16" width="43.140625" style="43" customWidth="1"/>
    <col min="17" max="16384" width="8.85546875" style="43"/>
  </cols>
  <sheetData>
    <row r="1" spans="1:17" ht="15.6" customHeight="1" x14ac:dyDescent="0.25">
      <c r="A1" s="300" t="s">
        <v>345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44"/>
    </row>
    <row r="2" spans="1:17" ht="15.6" customHeight="1" x14ac:dyDescent="0.25">
      <c r="A2" s="44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44"/>
    </row>
    <row r="3" spans="1:17" ht="15.75" x14ac:dyDescent="0.25">
      <c r="A3" s="4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44"/>
    </row>
    <row r="4" spans="1:17" ht="23.1" customHeight="1" x14ac:dyDescent="0.25">
      <c r="A4" s="44"/>
      <c r="B4" s="23" t="str">
        <f>'1.Identificação '!A6</f>
        <v>Nome do candidato:</v>
      </c>
      <c r="C4" s="409">
        <f>'1.Identificação '!B6</f>
        <v>0</v>
      </c>
      <c r="D4" s="409"/>
      <c r="E4" s="409"/>
      <c r="F4" s="409"/>
      <c r="G4" s="409"/>
      <c r="H4" s="409"/>
      <c r="I4" s="409"/>
      <c r="J4" s="44"/>
      <c r="K4" s="44"/>
      <c r="L4" s="44"/>
      <c r="M4" s="44"/>
      <c r="N4" s="44"/>
      <c r="O4" s="44"/>
      <c r="P4" s="44"/>
      <c r="Q4" s="44"/>
    </row>
    <row r="5" spans="1:17" x14ac:dyDescent="0.25">
      <c r="A5" s="44"/>
      <c r="B5" s="23"/>
      <c r="C5" s="45"/>
      <c r="D5" s="45"/>
      <c r="E5" s="45"/>
      <c r="F5" s="46"/>
      <c r="G5" s="45"/>
      <c r="H5" s="24"/>
      <c r="I5" s="24"/>
      <c r="J5" s="44"/>
      <c r="K5" s="44"/>
      <c r="L5" s="45"/>
      <c r="M5" s="24"/>
      <c r="N5" s="24"/>
      <c r="O5" s="44"/>
      <c r="P5" s="44"/>
      <c r="Q5" s="44"/>
    </row>
    <row r="6" spans="1:17" ht="14.45" customHeight="1" x14ac:dyDescent="0.25">
      <c r="A6" s="306" t="s">
        <v>157</v>
      </c>
      <c r="B6" s="306"/>
      <c r="C6" s="306"/>
      <c r="D6" s="223">
        <v>0.375</v>
      </c>
      <c r="E6" s="43"/>
      <c r="F6" s="415"/>
      <c r="G6" s="415"/>
      <c r="H6" s="383" t="s">
        <v>291</v>
      </c>
      <c r="I6" s="384"/>
      <c r="J6" s="384"/>
      <c r="K6" s="385"/>
      <c r="L6" s="389" t="s">
        <v>292</v>
      </c>
      <c r="M6" s="390"/>
      <c r="N6" s="390"/>
      <c r="O6" s="390"/>
      <c r="P6" s="391"/>
      <c r="Q6" s="44"/>
    </row>
    <row r="7" spans="1:17" x14ac:dyDescent="0.25">
      <c r="A7" s="47"/>
      <c r="B7" s="137"/>
      <c r="C7" s="139"/>
      <c r="D7" s="139"/>
      <c r="E7" s="139"/>
      <c r="F7" s="415"/>
      <c r="G7" s="415"/>
      <c r="H7" s="386"/>
      <c r="I7" s="387"/>
      <c r="J7" s="387"/>
      <c r="K7" s="388"/>
      <c r="L7" s="392"/>
      <c r="M7" s="393"/>
      <c r="N7" s="393"/>
      <c r="O7" s="393"/>
      <c r="P7" s="394"/>
      <c r="Q7" s="44"/>
    </row>
    <row r="8" spans="1:17" s="48" customFormat="1" ht="12.75" x14ac:dyDescent="0.25">
      <c r="A8" s="416" t="s">
        <v>162</v>
      </c>
      <c r="B8" s="416" t="s">
        <v>161</v>
      </c>
      <c r="C8" s="425" t="s">
        <v>7</v>
      </c>
      <c r="D8" s="418" t="s">
        <v>8</v>
      </c>
      <c r="E8" s="430"/>
      <c r="F8" s="416" t="s">
        <v>9</v>
      </c>
      <c r="G8" s="418" t="s">
        <v>10</v>
      </c>
      <c r="H8" s="406" t="s">
        <v>285</v>
      </c>
      <c r="I8" s="407"/>
      <c r="J8" s="408"/>
      <c r="K8" s="404" t="s">
        <v>403</v>
      </c>
      <c r="L8" s="399" t="s">
        <v>10</v>
      </c>
      <c r="M8" s="401" t="s">
        <v>283</v>
      </c>
      <c r="N8" s="402"/>
      <c r="O8" s="403"/>
      <c r="P8" s="397" t="s">
        <v>284</v>
      </c>
      <c r="Q8" s="47"/>
    </row>
    <row r="9" spans="1:17" s="48" customFormat="1" ht="59.1" customHeight="1" x14ac:dyDescent="0.25">
      <c r="A9" s="417"/>
      <c r="B9" s="417"/>
      <c r="C9" s="426"/>
      <c r="D9" s="431"/>
      <c r="E9" s="432"/>
      <c r="F9" s="417"/>
      <c r="G9" s="419"/>
      <c r="H9" s="60" t="s">
        <v>294</v>
      </c>
      <c r="I9" s="59" t="s">
        <v>15</v>
      </c>
      <c r="J9" s="59" t="s">
        <v>28</v>
      </c>
      <c r="K9" s="405"/>
      <c r="L9" s="400"/>
      <c r="M9" s="38" t="s">
        <v>295</v>
      </c>
      <c r="N9" s="34" t="s">
        <v>15</v>
      </c>
      <c r="O9" s="34" t="s">
        <v>28</v>
      </c>
      <c r="P9" s="398"/>
      <c r="Q9" s="47"/>
    </row>
    <row r="10" spans="1:17" x14ac:dyDescent="0.25">
      <c r="A10" s="65" t="s">
        <v>35</v>
      </c>
      <c r="B10" s="66" t="s">
        <v>36</v>
      </c>
      <c r="C10" s="66" t="s">
        <v>57</v>
      </c>
      <c r="D10" s="420" t="s">
        <v>58</v>
      </c>
      <c r="E10" s="421"/>
      <c r="F10" s="65" t="s">
        <v>59</v>
      </c>
      <c r="G10" s="67" t="s">
        <v>60</v>
      </c>
      <c r="H10" s="59" t="s">
        <v>61</v>
      </c>
      <c r="I10" s="59" t="s">
        <v>31</v>
      </c>
      <c r="J10" s="59" t="s">
        <v>163</v>
      </c>
      <c r="K10" s="59" t="s">
        <v>164</v>
      </c>
      <c r="L10" s="34" t="s">
        <v>286</v>
      </c>
      <c r="M10" s="34" t="s">
        <v>287</v>
      </c>
      <c r="N10" s="34" t="s">
        <v>288</v>
      </c>
      <c r="O10" s="34" t="s">
        <v>289</v>
      </c>
      <c r="P10" s="34" t="s">
        <v>290</v>
      </c>
      <c r="Q10" s="44"/>
    </row>
    <row r="11" spans="1:17" ht="21.95" customHeight="1" x14ac:dyDescent="0.25">
      <c r="A11" s="435" t="s">
        <v>158</v>
      </c>
      <c r="B11" s="428" t="s">
        <v>160</v>
      </c>
      <c r="C11" s="123" t="s">
        <v>32</v>
      </c>
      <c r="D11" s="410" t="s">
        <v>360</v>
      </c>
      <c r="E11" s="411"/>
      <c r="F11" s="4" t="s">
        <v>62</v>
      </c>
      <c r="G11" s="36">
        <v>2</v>
      </c>
      <c r="H11" s="39"/>
      <c r="I11" s="61">
        <f>G11*H11</f>
        <v>0</v>
      </c>
      <c r="J11" s="422"/>
      <c r="K11" s="39"/>
      <c r="L11" s="58">
        <v>2</v>
      </c>
      <c r="M11" s="39"/>
      <c r="N11" s="35">
        <f>L11*M11</f>
        <v>0</v>
      </c>
      <c r="O11" s="382"/>
      <c r="P11" s="39"/>
      <c r="Q11" s="44"/>
    </row>
    <row r="12" spans="1:17" ht="21.95" customHeight="1" x14ac:dyDescent="0.25">
      <c r="A12" s="436"/>
      <c r="B12" s="429"/>
      <c r="C12" s="123" t="s">
        <v>81</v>
      </c>
      <c r="D12" s="410" t="s">
        <v>361</v>
      </c>
      <c r="E12" s="411"/>
      <c r="F12" s="4" t="s">
        <v>62</v>
      </c>
      <c r="G12" s="36">
        <v>1.5</v>
      </c>
      <c r="H12" s="39"/>
      <c r="I12" s="61">
        <f>G12*H12</f>
        <v>0</v>
      </c>
      <c r="J12" s="422"/>
      <c r="K12" s="39"/>
      <c r="L12" s="58">
        <v>1.5</v>
      </c>
      <c r="M12" s="39"/>
      <c r="N12" s="35">
        <f>L12*M12</f>
        <v>0</v>
      </c>
      <c r="O12" s="382"/>
      <c r="P12" s="39"/>
      <c r="Q12" s="44"/>
    </row>
    <row r="13" spans="1:17" ht="21.95" customHeight="1" x14ac:dyDescent="0.25">
      <c r="A13" s="436"/>
      <c r="B13" s="429"/>
      <c r="C13" s="123" t="s">
        <v>63</v>
      </c>
      <c r="D13" s="410" t="s">
        <v>95</v>
      </c>
      <c r="E13" s="411"/>
      <c r="F13" s="4" t="s">
        <v>70</v>
      </c>
      <c r="G13" s="36">
        <v>1.5</v>
      </c>
      <c r="H13" s="39"/>
      <c r="I13" s="61">
        <f t="shared" ref="I13:I30" si="0">G13*H13</f>
        <v>0</v>
      </c>
      <c r="J13" s="422"/>
      <c r="K13" s="39"/>
      <c r="L13" s="58">
        <v>1.5</v>
      </c>
      <c r="M13" s="39"/>
      <c r="N13" s="35">
        <f t="shared" ref="N13:N24" si="1">L13*M13</f>
        <v>0</v>
      </c>
      <c r="O13" s="382"/>
      <c r="P13" s="39"/>
      <c r="Q13" s="44"/>
    </row>
    <row r="14" spans="1:17" ht="21.95" customHeight="1" x14ac:dyDescent="0.25">
      <c r="A14" s="436"/>
      <c r="B14" s="429"/>
      <c r="C14" s="123" t="s">
        <v>64</v>
      </c>
      <c r="D14" s="410" t="s">
        <v>96</v>
      </c>
      <c r="E14" s="411"/>
      <c r="F14" s="4" t="s">
        <v>70</v>
      </c>
      <c r="G14" s="36">
        <v>1</v>
      </c>
      <c r="H14" s="39"/>
      <c r="I14" s="61">
        <f t="shared" si="0"/>
        <v>0</v>
      </c>
      <c r="J14" s="422"/>
      <c r="K14" s="39"/>
      <c r="L14" s="58">
        <v>1</v>
      </c>
      <c r="M14" s="39"/>
      <c r="N14" s="35">
        <f t="shared" si="1"/>
        <v>0</v>
      </c>
      <c r="O14" s="382"/>
      <c r="P14" s="39"/>
      <c r="Q14" s="44"/>
    </row>
    <row r="15" spans="1:17" ht="21.95" customHeight="1" x14ac:dyDescent="0.25">
      <c r="A15" s="436"/>
      <c r="B15" s="429"/>
      <c r="C15" s="123" t="s">
        <v>65</v>
      </c>
      <c r="D15" s="410" t="s">
        <v>362</v>
      </c>
      <c r="E15" s="411"/>
      <c r="F15" s="4" t="s">
        <v>37</v>
      </c>
      <c r="G15" s="36">
        <v>2</v>
      </c>
      <c r="H15" s="39"/>
      <c r="I15" s="61">
        <f t="shared" si="0"/>
        <v>0</v>
      </c>
      <c r="J15" s="422"/>
      <c r="K15" s="39"/>
      <c r="L15" s="58">
        <v>2</v>
      </c>
      <c r="M15" s="39"/>
      <c r="N15" s="35">
        <f t="shared" si="1"/>
        <v>0</v>
      </c>
      <c r="O15" s="382"/>
      <c r="P15" s="39"/>
      <c r="Q15" s="44"/>
    </row>
    <row r="16" spans="1:17" ht="21.95" customHeight="1" x14ac:dyDescent="0.25">
      <c r="A16" s="436"/>
      <c r="B16" s="429"/>
      <c r="C16" s="123" t="s">
        <v>293</v>
      </c>
      <c r="D16" s="410" t="s">
        <v>363</v>
      </c>
      <c r="E16" s="411"/>
      <c r="F16" s="4" t="s">
        <v>37</v>
      </c>
      <c r="G16" s="36">
        <v>1.5</v>
      </c>
      <c r="H16" s="39"/>
      <c r="I16" s="61">
        <f>G16*H16</f>
        <v>0</v>
      </c>
      <c r="J16" s="422"/>
      <c r="K16" s="39"/>
      <c r="L16" s="58">
        <v>1.5</v>
      </c>
      <c r="M16" s="39"/>
      <c r="N16" s="35">
        <f t="shared" si="1"/>
        <v>0</v>
      </c>
      <c r="O16" s="382"/>
      <c r="P16" s="39"/>
      <c r="Q16" s="44"/>
    </row>
    <row r="17" spans="1:17" ht="21.95" customHeight="1" x14ac:dyDescent="0.25">
      <c r="A17" s="436"/>
      <c r="B17" s="429"/>
      <c r="C17" s="7" t="s">
        <v>66</v>
      </c>
      <c r="D17" s="410" t="s">
        <v>364</v>
      </c>
      <c r="E17" s="411"/>
      <c r="F17" s="4" t="s">
        <v>37</v>
      </c>
      <c r="G17" s="36">
        <v>1</v>
      </c>
      <c r="H17" s="39"/>
      <c r="I17" s="61">
        <f>G17*H17</f>
        <v>0</v>
      </c>
      <c r="J17" s="422"/>
      <c r="K17" s="39"/>
      <c r="L17" s="58">
        <v>1</v>
      </c>
      <c r="M17" s="39"/>
      <c r="N17" s="35">
        <f t="shared" si="1"/>
        <v>0</v>
      </c>
      <c r="O17" s="382"/>
      <c r="P17" s="39"/>
      <c r="Q17" s="44"/>
    </row>
    <row r="18" spans="1:17" ht="21.95" customHeight="1" x14ac:dyDescent="0.25">
      <c r="A18" s="436"/>
      <c r="B18" s="429"/>
      <c r="C18" s="123" t="s">
        <v>67</v>
      </c>
      <c r="D18" s="410" t="s">
        <v>108</v>
      </c>
      <c r="E18" s="411"/>
      <c r="F18" s="4" t="s">
        <v>37</v>
      </c>
      <c r="G18" s="36">
        <v>1</v>
      </c>
      <c r="H18" s="39"/>
      <c r="I18" s="61">
        <f t="shared" si="0"/>
        <v>0</v>
      </c>
      <c r="J18" s="422"/>
      <c r="K18" s="39"/>
      <c r="L18" s="58">
        <v>1</v>
      </c>
      <c r="M18" s="39"/>
      <c r="N18" s="35">
        <f>L18*M18</f>
        <v>0</v>
      </c>
      <c r="O18" s="382"/>
      <c r="P18" s="39"/>
      <c r="Q18" s="44"/>
    </row>
    <row r="19" spans="1:17" ht="21.95" customHeight="1" x14ac:dyDescent="0.25">
      <c r="A19" s="436"/>
      <c r="B19" s="429"/>
      <c r="C19" s="7" t="s">
        <v>68</v>
      </c>
      <c r="D19" s="410" t="s">
        <v>109</v>
      </c>
      <c r="E19" s="411"/>
      <c r="F19" s="4" t="s">
        <v>37</v>
      </c>
      <c r="G19" s="36">
        <v>0.5</v>
      </c>
      <c r="H19" s="39"/>
      <c r="I19" s="61">
        <f t="shared" si="0"/>
        <v>0</v>
      </c>
      <c r="J19" s="422"/>
      <c r="K19" s="39"/>
      <c r="L19" s="58">
        <v>0.5</v>
      </c>
      <c r="M19" s="39"/>
      <c r="N19" s="35">
        <f t="shared" si="1"/>
        <v>0</v>
      </c>
      <c r="O19" s="382"/>
      <c r="P19" s="39"/>
      <c r="Q19" s="44"/>
    </row>
    <row r="20" spans="1:17" ht="21.95" customHeight="1" x14ac:dyDescent="0.25">
      <c r="A20" s="436"/>
      <c r="B20" s="429"/>
      <c r="C20" s="7" t="s">
        <v>69</v>
      </c>
      <c r="D20" s="410" t="s">
        <v>97</v>
      </c>
      <c r="E20" s="411"/>
      <c r="F20" s="4" t="s">
        <v>37</v>
      </c>
      <c r="G20" s="36">
        <v>0.75</v>
      </c>
      <c r="H20" s="39"/>
      <c r="I20" s="61">
        <f t="shared" si="0"/>
        <v>0</v>
      </c>
      <c r="J20" s="422"/>
      <c r="K20" s="39"/>
      <c r="L20" s="58">
        <v>0.75</v>
      </c>
      <c r="M20" s="39"/>
      <c r="N20" s="35">
        <f t="shared" si="1"/>
        <v>0</v>
      </c>
      <c r="O20" s="382"/>
      <c r="P20" s="39"/>
      <c r="Q20" s="44"/>
    </row>
    <row r="21" spans="1:17" ht="21.95" customHeight="1" x14ac:dyDescent="0.25">
      <c r="A21" s="436"/>
      <c r="B21" s="429"/>
      <c r="C21" s="7" t="s">
        <v>380</v>
      </c>
      <c r="D21" s="410" t="s">
        <v>98</v>
      </c>
      <c r="E21" s="411"/>
      <c r="F21" s="4" t="s">
        <v>37</v>
      </c>
      <c r="G21" s="36">
        <v>0.5</v>
      </c>
      <c r="H21" s="39"/>
      <c r="I21" s="61">
        <f t="shared" si="0"/>
        <v>0</v>
      </c>
      <c r="J21" s="422"/>
      <c r="K21" s="39"/>
      <c r="L21" s="58">
        <v>0.5</v>
      </c>
      <c r="M21" s="39"/>
      <c r="N21" s="35">
        <f t="shared" si="1"/>
        <v>0</v>
      </c>
      <c r="O21" s="382"/>
      <c r="P21" s="39"/>
      <c r="Q21" s="44"/>
    </row>
    <row r="22" spans="1:17" ht="33" customHeight="1" x14ac:dyDescent="0.25">
      <c r="A22" s="436"/>
      <c r="B22" s="429"/>
      <c r="C22" s="123" t="s">
        <v>71</v>
      </c>
      <c r="D22" s="427" t="s">
        <v>271</v>
      </c>
      <c r="E22" s="427"/>
      <c r="F22" s="4" t="s">
        <v>119</v>
      </c>
      <c r="G22" s="36">
        <v>1.5</v>
      </c>
      <c r="H22" s="39"/>
      <c r="I22" s="61">
        <f t="shared" ref="I22:I23" si="2">G22*H22</f>
        <v>0</v>
      </c>
      <c r="J22" s="422"/>
      <c r="K22" s="39"/>
      <c r="L22" s="58">
        <v>1.5</v>
      </c>
      <c r="M22" s="39"/>
      <c r="N22" s="35">
        <f t="shared" si="1"/>
        <v>0</v>
      </c>
      <c r="O22" s="382"/>
      <c r="P22" s="39"/>
      <c r="Q22" s="44"/>
    </row>
    <row r="23" spans="1:17" ht="29.45" customHeight="1" x14ac:dyDescent="0.25">
      <c r="A23" s="436"/>
      <c r="B23" s="224" t="s">
        <v>110</v>
      </c>
      <c r="C23" s="123" t="s">
        <v>72</v>
      </c>
      <c r="D23" s="427" t="s">
        <v>269</v>
      </c>
      <c r="E23" s="427"/>
      <c r="F23" s="4" t="s">
        <v>119</v>
      </c>
      <c r="G23" s="36">
        <v>0.75</v>
      </c>
      <c r="H23" s="39"/>
      <c r="I23" s="61">
        <f t="shared" si="2"/>
        <v>0</v>
      </c>
      <c r="J23" s="422"/>
      <c r="K23" s="39"/>
      <c r="L23" s="58">
        <v>0.75</v>
      </c>
      <c r="M23" s="39"/>
      <c r="N23" s="35">
        <f t="shared" si="1"/>
        <v>0</v>
      </c>
      <c r="O23" s="382"/>
      <c r="P23" s="39"/>
      <c r="Q23" s="44"/>
    </row>
    <row r="24" spans="1:17" ht="33.6" customHeight="1" x14ac:dyDescent="0.25">
      <c r="A24" s="436"/>
      <c r="B24" s="68">
        <v>33</v>
      </c>
      <c r="C24" s="123" t="s">
        <v>73</v>
      </c>
      <c r="D24" s="427" t="s">
        <v>270</v>
      </c>
      <c r="E24" s="427"/>
      <c r="F24" s="4" t="s">
        <v>119</v>
      </c>
      <c r="G24" s="36">
        <v>0.25</v>
      </c>
      <c r="H24" s="39"/>
      <c r="I24" s="61">
        <f t="shared" si="0"/>
        <v>0</v>
      </c>
      <c r="J24" s="422"/>
      <c r="K24" s="39"/>
      <c r="L24" s="58">
        <v>0.25</v>
      </c>
      <c r="M24" s="39"/>
      <c r="N24" s="35">
        <f t="shared" si="1"/>
        <v>0</v>
      </c>
      <c r="O24" s="382"/>
      <c r="P24" s="39"/>
      <c r="Q24" s="44"/>
    </row>
    <row r="25" spans="1:17" s="55" customFormat="1" x14ac:dyDescent="0.25">
      <c r="A25" s="436"/>
      <c r="B25" s="413" t="s">
        <v>27</v>
      </c>
      <c r="C25" s="413"/>
      <c r="D25" s="413"/>
      <c r="E25" s="413"/>
      <c r="F25" s="413"/>
      <c r="G25" s="414"/>
      <c r="H25" s="63"/>
      <c r="I25" s="64">
        <f>SUM(I11:I24)</f>
        <v>0</v>
      </c>
      <c r="J25" s="225">
        <f>IF(I25&gt;B24,B24,I25)</f>
        <v>0</v>
      </c>
      <c r="K25" s="226"/>
      <c r="L25" s="227"/>
      <c r="M25" s="227"/>
      <c r="N25" s="57">
        <f>SUM(N11:N24)</f>
        <v>0</v>
      </c>
      <c r="O25" s="228">
        <f>IF(N25&gt;B24,B24,N25)</f>
        <v>0</v>
      </c>
      <c r="P25" s="229"/>
      <c r="Q25" s="54"/>
    </row>
    <row r="26" spans="1:17" ht="18.95" customHeight="1" x14ac:dyDescent="0.25">
      <c r="A26" s="436"/>
      <c r="B26" s="423" t="s">
        <v>159</v>
      </c>
      <c r="C26" s="3" t="s">
        <v>74</v>
      </c>
      <c r="D26" s="410" t="s">
        <v>99</v>
      </c>
      <c r="E26" s="411"/>
      <c r="F26" s="4" t="s">
        <v>100</v>
      </c>
      <c r="G26" s="36">
        <v>1</v>
      </c>
      <c r="H26" s="39"/>
      <c r="I26" s="61">
        <f t="shared" si="0"/>
        <v>0</v>
      </c>
      <c r="J26" s="422"/>
      <c r="K26" s="39"/>
      <c r="L26" s="58">
        <v>1</v>
      </c>
      <c r="M26" s="39"/>
      <c r="N26" s="35">
        <f t="shared" ref="N26:N30" si="3">L26*M26</f>
        <v>0</v>
      </c>
      <c r="O26" s="382"/>
      <c r="P26" s="39"/>
      <c r="Q26" s="44"/>
    </row>
    <row r="27" spans="1:17" ht="18.95" customHeight="1" x14ac:dyDescent="0.25">
      <c r="A27" s="436"/>
      <c r="B27" s="424"/>
      <c r="C27" s="3" t="s">
        <v>75</v>
      </c>
      <c r="D27" s="410" t="s">
        <v>101</v>
      </c>
      <c r="E27" s="411"/>
      <c r="F27" s="4" t="s">
        <v>102</v>
      </c>
      <c r="G27" s="36">
        <v>0.75</v>
      </c>
      <c r="H27" s="39"/>
      <c r="I27" s="61">
        <f t="shared" si="0"/>
        <v>0</v>
      </c>
      <c r="J27" s="422"/>
      <c r="K27" s="39"/>
      <c r="L27" s="58">
        <v>0.75</v>
      </c>
      <c r="M27" s="39"/>
      <c r="N27" s="35">
        <f t="shared" si="3"/>
        <v>0</v>
      </c>
      <c r="O27" s="382"/>
      <c r="P27" s="39"/>
      <c r="Q27" s="44"/>
    </row>
    <row r="28" spans="1:17" ht="18.95" customHeight="1" x14ac:dyDescent="0.25">
      <c r="A28" s="436"/>
      <c r="B28" s="424"/>
      <c r="C28" s="6" t="s">
        <v>76</v>
      </c>
      <c r="D28" s="410" t="s">
        <v>255</v>
      </c>
      <c r="E28" s="411"/>
      <c r="F28" s="4" t="s">
        <v>103</v>
      </c>
      <c r="G28" s="36">
        <v>0.75</v>
      </c>
      <c r="H28" s="39"/>
      <c r="I28" s="61">
        <f t="shared" si="0"/>
        <v>0</v>
      </c>
      <c r="J28" s="422"/>
      <c r="K28" s="39"/>
      <c r="L28" s="58">
        <v>0.75</v>
      </c>
      <c r="M28" s="39"/>
      <c r="N28" s="35">
        <f t="shared" si="3"/>
        <v>0</v>
      </c>
      <c r="O28" s="382"/>
      <c r="P28" s="39"/>
      <c r="Q28" s="44"/>
    </row>
    <row r="29" spans="1:17" ht="18.95" customHeight="1" x14ac:dyDescent="0.25">
      <c r="A29" s="436"/>
      <c r="B29" s="424"/>
      <c r="C29" s="6" t="s">
        <v>77</v>
      </c>
      <c r="D29" s="410" t="s">
        <v>104</v>
      </c>
      <c r="E29" s="411"/>
      <c r="F29" s="4" t="s">
        <v>103</v>
      </c>
      <c r="G29" s="36">
        <v>0.5</v>
      </c>
      <c r="H29" s="39"/>
      <c r="I29" s="61">
        <f t="shared" si="0"/>
        <v>0</v>
      </c>
      <c r="J29" s="422"/>
      <c r="K29" s="39"/>
      <c r="L29" s="58">
        <v>0.5</v>
      </c>
      <c r="M29" s="39"/>
      <c r="N29" s="35">
        <f t="shared" si="3"/>
        <v>0</v>
      </c>
      <c r="O29" s="382"/>
      <c r="P29" s="39"/>
      <c r="Q29" s="44"/>
    </row>
    <row r="30" spans="1:17" ht="18.95" customHeight="1" x14ac:dyDescent="0.25">
      <c r="A30" s="436"/>
      <c r="B30" s="424"/>
      <c r="C30" s="7" t="s">
        <v>78</v>
      </c>
      <c r="D30" s="410" t="s">
        <v>105</v>
      </c>
      <c r="E30" s="411"/>
      <c r="F30" s="4" t="s">
        <v>106</v>
      </c>
      <c r="G30" s="36">
        <v>0.5</v>
      </c>
      <c r="H30" s="39"/>
      <c r="I30" s="61">
        <f t="shared" si="0"/>
        <v>0</v>
      </c>
      <c r="J30" s="422"/>
      <c r="K30" s="39"/>
      <c r="L30" s="58">
        <v>0.5</v>
      </c>
      <c r="M30" s="39"/>
      <c r="N30" s="35">
        <f t="shared" si="3"/>
        <v>0</v>
      </c>
      <c r="O30" s="382"/>
      <c r="P30" s="39"/>
      <c r="Q30" s="44"/>
    </row>
    <row r="31" spans="1:17" ht="18.95" customHeight="1" x14ac:dyDescent="0.25">
      <c r="A31" s="436"/>
      <c r="B31" s="424"/>
      <c r="C31" s="7" t="s">
        <v>79</v>
      </c>
      <c r="D31" s="433" t="s">
        <v>107</v>
      </c>
      <c r="E31" s="434"/>
      <c r="F31" s="8" t="s">
        <v>106</v>
      </c>
      <c r="G31" s="36">
        <v>0.25</v>
      </c>
      <c r="H31" s="39"/>
      <c r="I31" s="61">
        <f>G31*H31</f>
        <v>0</v>
      </c>
      <c r="J31" s="422"/>
      <c r="K31" s="39"/>
      <c r="L31" s="58">
        <v>0.25</v>
      </c>
      <c r="M31" s="39"/>
      <c r="N31" s="35">
        <f>L31*M31</f>
        <v>0</v>
      </c>
      <c r="O31" s="382"/>
      <c r="P31" s="39"/>
      <c r="Q31" s="44"/>
    </row>
    <row r="32" spans="1:17" ht="29.1" customHeight="1" x14ac:dyDescent="0.25">
      <c r="A32" s="231" t="s">
        <v>110</v>
      </c>
      <c r="B32" s="230" t="s">
        <v>110</v>
      </c>
      <c r="C32" s="122" t="s">
        <v>168</v>
      </c>
      <c r="D32" s="410" t="s">
        <v>256</v>
      </c>
      <c r="E32" s="411"/>
      <c r="F32" s="4" t="s">
        <v>119</v>
      </c>
      <c r="G32" s="36">
        <v>0.75</v>
      </c>
      <c r="H32" s="39"/>
      <c r="I32" s="61">
        <f>G32*H32</f>
        <v>0</v>
      </c>
      <c r="J32" s="422"/>
      <c r="K32" s="39"/>
      <c r="L32" s="58">
        <v>0.75</v>
      </c>
      <c r="M32" s="39"/>
      <c r="N32" s="35">
        <f>L32*M32</f>
        <v>0</v>
      </c>
      <c r="O32" s="382"/>
      <c r="P32" s="39"/>
      <c r="Q32" s="44"/>
    </row>
    <row r="33" spans="1:17" ht="29.1" customHeight="1" x14ac:dyDescent="0.25">
      <c r="A33" s="232">
        <v>55</v>
      </c>
      <c r="B33" s="5">
        <v>22</v>
      </c>
      <c r="C33" s="122" t="s">
        <v>169</v>
      </c>
      <c r="D33" s="410" t="s">
        <v>257</v>
      </c>
      <c r="E33" s="411"/>
      <c r="F33" s="4" t="s">
        <v>119</v>
      </c>
      <c r="G33" s="37">
        <v>1</v>
      </c>
      <c r="H33" s="39"/>
      <c r="I33" s="61">
        <f>G33*H33</f>
        <v>0</v>
      </c>
      <c r="J33" s="422"/>
      <c r="K33" s="39"/>
      <c r="L33" s="58">
        <v>1</v>
      </c>
      <c r="M33" s="39"/>
      <c r="N33" s="35">
        <f>L33*M33</f>
        <v>0</v>
      </c>
      <c r="O33" s="382"/>
      <c r="P33" s="39"/>
      <c r="Q33" s="44"/>
    </row>
    <row r="34" spans="1:17" s="55" customFormat="1" x14ac:dyDescent="0.25">
      <c r="A34" s="280"/>
      <c r="B34" s="412" t="s">
        <v>27</v>
      </c>
      <c r="C34" s="413"/>
      <c r="D34" s="413"/>
      <c r="E34" s="413"/>
      <c r="F34" s="413"/>
      <c r="G34" s="414"/>
      <c r="H34" s="63"/>
      <c r="I34" s="64">
        <f>SUM(I26:I33)</f>
        <v>0</v>
      </c>
      <c r="J34" s="225">
        <f>IF(I34&gt;B33,B33,I34)</f>
        <v>0</v>
      </c>
      <c r="K34" s="226"/>
      <c r="L34" s="227"/>
      <c r="M34" s="227"/>
      <c r="N34" s="57">
        <f>SUM(N26:N33)</f>
        <v>0</v>
      </c>
      <c r="O34" s="228">
        <f>IF(N34&gt;B33,B33,N34)</f>
        <v>0</v>
      </c>
      <c r="P34" s="229"/>
      <c r="Q34" s="54"/>
    </row>
    <row r="35" spans="1:17" ht="23.1" customHeight="1" x14ac:dyDescent="0.25">
      <c r="A35" s="440" t="s">
        <v>165</v>
      </c>
      <c r="B35" s="9" t="s">
        <v>166</v>
      </c>
      <c r="C35" s="3" t="s">
        <v>170</v>
      </c>
      <c r="D35" s="410" t="s">
        <v>258</v>
      </c>
      <c r="E35" s="411"/>
      <c r="F35" s="4" t="s">
        <v>167</v>
      </c>
      <c r="G35" s="36">
        <v>2</v>
      </c>
      <c r="H35" s="39"/>
      <c r="I35" s="61">
        <f t="shared" ref="I35:I38" si="4">G35*H35</f>
        <v>0</v>
      </c>
      <c r="J35" s="422"/>
      <c r="K35" s="39"/>
      <c r="L35" s="58">
        <v>2</v>
      </c>
      <c r="M35" s="39"/>
      <c r="N35" s="35">
        <f t="shared" ref="N35:N38" si="5">L35*M35</f>
        <v>0</v>
      </c>
      <c r="O35" s="382"/>
      <c r="P35" s="39"/>
      <c r="Q35" s="44"/>
    </row>
    <row r="36" spans="1:17" ht="23.1" customHeight="1" x14ac:dyDescent="0.25">
      <c r="A36" s="441"/>
      <c r="B36" s="11"/>
      <c r="C36" s="3" t="s">
        <v>171</v>
      </c>
      <c r="D36" s="410" t="s">
        <v>259</v>
      </c>
      <c r="E36" s="411"/>
      <c r="F36" s="4" t="s">
        <v>167</v>
      </c>
      <c r="G36" s="36">
        <v>1</v>
      </c>
      <c r="H36" s="39"/>
      <c r="I36" s="61">
        <f t="shared" si="4"/>
        <v>0</v>
      </c>
      <c r="J36" s="422"/>
      <c r="K36" s="39"/>
      <c r="L36" s="58">
        <v>1</v>
      </c>
      <c r="M36" s="39"/>
      <c r="N36" s="35">
        <f t="shared" si="5"/>
        <v>0</v>
      </c>
      <c r="O36" s="382"/>
      <c r="P36" s="39"/>
      <c r="Q36" s="44"/>
    </row>
    <row r="37" spans="1:17" ht="23.1" customHeight="1" x14ac:dyDescent="0.25">
      <c r="A37" s="441"/>
      <c r="B37" s="231" t="s">
        <v>110</v>
      </c>
      <c r="C37" s="3" t="s">
        <v>186</v>
      </c>
      <c r="D37" s="410" t="s">
        <v>260</v>
      </c>
      <c r="E37" s="411"/>
      <c r="F37" s="4" t="s">
        <v>167</v>
      </c>
      <c r="G37" s="36">
        <v>4</v>
      </c>
      <c r="H37" s="39"/>
      <c r="I37" s="61">
        <f t="shared" si="4"/>
        <v>0</v>
      </c>
      <c r="J37" s="422"/>
      <c r="K37" s="39"/>
      <c r="L37" s="58">
        <v>4</v>
      </c>
      <c r="M37" s="39"/>
      <c r="N37" s="35">
        <f t="shared" si="5"/>
        <v>0</v>
      </c>
      <c r="O37" s="382"/>
      <c r="P37" s="39"/>
      <c r="Q37" s="44"/>
    </row>
    <row r="38" spans="1:17" ht="23.1" customHeight="1" x14ac:dyDescent="0.25">
      <c r="A38" s="441"/>
      <c r="B38" s="10">
        <v>5</v>
      </c>
      <c r="C38" s="3" t="s">
        <v>187</v>
      </c>
      <c r="D38" s="410" t="s">
        <v>261</v>
      </c>
      <c r="E38" s="411"/>
      <c r="F38" s="4" t="s">
        <v>167</v>
      </c>
      <c r="G38" s="37">
        <v>2</v>
      </c>
      <c r="H38" s="39"/>
      <c r="I38" s="61">
        <f t="shared" si="4"/>
        <v>0</v>
      </c>
      <c r="J38" s="422"/>
      <c r="K38" s="39"/>
      <c r="L38" s="58">
        <v>2</v>
      </c>
      <c r="M38" s="39"/>
      <c r="N38" s="35">
        <f t="shared" si="5"/>
        <v>0</v>
      </c>
      <c r="O38" s="382"/>
      <c r="P38" s="39"/>
      <c r="Q38" s="44"/>
    </row>
    <row r="39" spans="1:17" s="55" customFormat="1" x14ac:dyDescent="0.25">
      <c r="A39" s="436"/>
      <c r="B39" s="412" t="s">
        <v>27</v>
      </c>
      <c r="C39" s="413"/>
      <c r="D39" s="413"/>
      <c r="E39" s="413"/>
      <c r="F39" s="413"/>
      <c r="G39" s="414"/>
      <c r="H39" s="63"/>
      <c r="I39" s="64">
        <f>SUM(I35:I38)</f>
        <v>0</v>
      </c>
      <c r="J39" s="225">
        <f>IF(I39&gt;B38,B38,I39)</f>
        <v>0</v>
      </c>
      <c r="K39" s="226"/>
      <c r="L39" s="227"/>
      <c r="M39" s="227"/>
      <c r="N39" s="57">
        <f>SUM(N35:N38)</f>
        <v>0</v>
      </c>
      <c r="O39" s="228">
        <f>IF(N39&gt;B38,B38,N39)</f>
        <v>0</v>
      </c>
      <c r="P39" s="229"/>
      <c r="Q39" s="54"/>
    </row>
    <row r="40" spans="1:17" ht="23.1" customHeight="1" x14ac:dyDescent="0.25">
      <c r="A40" s="436"/>
      <c r="B40" s="12" t="s">
        <v>172</v>
      </c>
      <c r="C40" s="3" t="s">
        <v>188</v>
      </c>
      <c r="D40" s="410" t="s">
        <v>180</v>
      </c>
      <c r="E40" s="411"/>
      <c r="F40" s="4" t="s">
        <v>173</v>
      </c>
      <c r="G40" s="36">
        <v>2</v>
      </c>
      <c r="H40" s="39"/>
      <c r="I40" s="61">
        <f t="shared" ref="I40:I41" si="6">G40*H40</f>
        <v>0</v>
      </c>
      <c r="J40" s="422"/>
      <c r="K40" s="39"/>
      <c r="L40" s="58">
        <v>2</v>
      </c>
      <c r="M40" s="39"/>
      <c r="N40" s="35">
        <f t="shared" ref="N40:N41" si="7">L40*M40</f>
        <v>0</v>
      </c>
      <c r="O40" s="382"/>
      <c r="P40" s="39"/>
      <c r="Q40" s="44"/>
    </row>
    <row r="41" spans="1:17" x14ac:dyDescent="0.25">
      <c r="A41" s="436"/>
      <c r="B41" s="231" t="s">
        <v>110</v>
      </c>
      <c r="C41" s="445" t="s">
        <v>189</v>
      </c>
      <c r="D41" s="433" t="s">
        <v>249</v>
      </c>
      <c r="E41" s="434"/>
      <c r="F41" s="449" t="s">
        <v>174</v>
      </c>
      <c r="G41" s="451">
        <v>0.1</v>
      </c>
      <c r="H41" s="380"/>
      <c r="I41" s="444">
        <f t="shared" si="6"/>
        <v>0</v>
      </c>
      <c r="J41" s="422"/>
      <c r="K41" s="380"/>
      <c r="L41" s="395">
        <v>0.1</v>
      </c>
      <c r="M41" s="380"/>
      <c r="N41" s="396">
        <f t="shared" si="7"/>
        <v>0</v>
      </c>
      <c r="O41" s="382"/>
      <c r="P41" s="380"/>
      <c r="Q41" s="44"/>
    </row>
    <row r="42" spans="1:17" x14ac:dyDescent="0.25">
      <c r="A42" s="436"/>
      <c r="B42" s="10">
        <v>20</v>
      </c>
      <c r="C42" s="446"/>
      <c r="D42" s="447"/>
      <c r="E42" s="448"/>
      <c r="F42" s="450"/>
      <c r="G42" s="452"/>
      <c r="H42" s="381"/>
      <c r="I42" s="444"/>
      <c r="J42" s="422"/>
      <c r="K42" s="381"/>
      <c r="L42" s="395"/>
      <c r="M42" s="381"/>
      <c r="N42" s="396"/>
      <c r="O42" s="382"/>
      <c r="P42" s="381"/>
      <c r="Q42" s="44"/>
    </row>
    <row r="43" spans="1:17" s="55" customFormat="1" x14ac:dyDescent="0.25">
      <c r="A43" s="436"/>
      <c r="B43" s="412" t="s">
        <v>27</v>
      </c>
      <c r="C43" s="413"/>
      <c r="D43" s="413"/>
      <c r="E43" s="413"/>
      <c r="F43" s="413"/>
      <c r="G43" s="414"/>
      <c r="H43" s="63"/>
      <c r="I43" s="64">
        <f>SUM(I40:I42)</f>
        <v>0</v>
      </c>
      <c r="J43" s="225">
        <f>IF(I43&gt;B42,B42,I43)</f>
        <v>0</v>
      </c>
      <c r="K43" s="226"/>
      <c r="L43" s="227"/>
      <c r="M43" s="227"/>
      <c r="N43" s="57">
        <f>SUM(N40:N42)</f>
        <v>0</v>
      </c>
      <c r="O43" s="228">
        <f>IF(N43&gt;B42,B42,N43)</f>
        <v>0</v>
      </c>
      <c r="P43" s="229"/>
      <c r="Q43" s="54"/>
    </row>
    <row r="44" spans="1:17" ht="21.95" customHeight="1" x14ac:dyDescent="0.25">
      <c r="A44" s="436"/>
      <c r="B44" s="442" t="s">
        <v>217</v>
      </c>
      <c r="C44" s="3" t="s">
        <v>190</v>
      </c>
      <c r="D44" s="410" t="s">
        <v>369</v>
      </c>
      <c r="E44" s="411"/>
      <c r="F44" s="4" t="s">
        <v>204</v>
      </c>
      <c r="G44" s="36">
        <v>1</v>
      </c>
      <c r="H44" s="39"/>
      <c r="I44" s="61">
        <f t="shared" ref="I44:I47" si="8">G44*H44</f>
        <v>0</v>
      </c>
      <c r="J44" s="422"/>
      <c r="K44" s="39"/>
      <c r="L44" s="58">
        <v>1</v>
      </c>
      <c r="M44" s="39"/>
      <c r="N44" s="35">
        <f t="shared" ref="N44:N47" si="9">L44*M44</f>
        <v>0</v>
      </c>
      <c r="O44" s="382"/>
      <c r="P44" s="39"/>
      <c r="Q44" s="44"/>
    </row>
    <row r="45" spans="1:17" ht="21.95" customHeight="1" x14ac:dyDescent="0.25">
      <c r="A45" s="436"/>
      <c r="B45" s="443"/>
      <c r="C45" s="3" t="s">
        <v>191</v>
      </c>
      <c r="D45" s="410" t="s">
        <v>370</v>
      </c>
      <c r="E45" s="411"/>
      <c r="F45" s="4" t="s">
        <v>204</v>
      </c>
      <c r="G45" s="36">
        <v>0.75</v>
      </c>
      <c r="H45" s="39"/>
      <c r="I45" s="61">
        <f t="shared" si="8"/>
        <v>0</v>
      </c>
      <c r="J45" s="422"/>
      <c r="K45" s="39"/>
      <c r="L45" s="58">
        <v>0.75</v>
      </c>
      <c r="M45" s="39"/>
      <c r="N45" s="35">
        <f t="shared" si="9"/>
        <v>0</v>
      </c>
      <c r="O45" s="382"/>
      <c r="P45" s="39"/>
      <c r="Q45" s="44"/>
    </row>
    <row r="46" spans="1:17" ht="21.95" customHeight="1" x14ac:dyDescent="0.25">
      <c r="A46" s="436"/>
      <c r="B46" s="231" t="s">
        <v>110</v>
      </c>
      <c r="C46" s="3" t="s">
        <v>192</v>
      </c>
      <c r="D46" s="410" t="s">
        <v>371</v>
      </c>
      <c r="E46" s="411"/>
      <c r="F46" s="4" t="s">
        <v>204</v>
      </c>
      <c r="G46" s="36">
        <v>0.5</v>
      </c>
      <c r="H46" s="39"/>
      <c r="I46" s="61">
        <f t="shared" si="8"/>
        <v>0</v>
      </c>
      <c r="J46" s="422"/>
      <c r="K46" s="39"/>
      <c r="L46" s="58">
        <v>0.5</v>
      </c>
      <c r="M46" s="39"/>
      <c r="N46" s="35">
        <f t="shared" si="9"/>
        <v>0</v>
      </c>
      <c r="O46" s="382"/>
      <c r="P46" s="39"/>
      <c r="Q46" s="44"/>
    </row>
    <row r="47" spans="1:17" ht="21.95" customHeight="1" x14ac:dyDescent="0.25">
      <c r="A47" s="436"/>
      <c r="B47" s="10">
        <v>5</v>
      </c>
      <c r="C47" s="3" t="s">
        <v>193</v>
      </c>
      <c r="D47" s="410" t="s">
        <v>372</v>
      </c>
      <c r="E47" s="411"/>
      <c r="F47" s="4" t="s">
        <v>204</v>
      </c>
      <c r="G47" s="36">
        <v>0.75</v>
      </c>
      <c r="H47" s="39"/>
      <c r="I47" s="61">
        <f t="shared" si="8"/>
        <v>0</v>
      </c>
      <c r="J47" s="422"/>
      <c r="K47" s="39"/>
      <c r="L47" s="58">
        <v>0.75</v>
      </c>
      <c r="M47" s="39"/>
      <c r="N47" s="35">
        <f t="shared" si="9"/>
        <v>0</v>
      </c>
      <c r="O47" s="382"/>
      <c r="P47" s="39"/>
      <c r="Q47" s="44"/>
    </row>
    <row r="48" spans="1:17" s="55" customFormat="1" x14ac:dyDescent="0.25">
      <c r="A48" s="436"/>
      <c r="B48" s="412" t="s">
        <v>27</v>
      </c>
      <c r="C48" s="413"/>
      <c r="D48" s="413"/>
      <c r="E48" s="413"/>
      <c r="F48" s="413"/>
      <c r="G48" s="414"/>
      <c r="H48" s="63"/>
      <c r="I48" s="64">
        <f>SUM(I44:I47)</f>
        <v>0</v>
      </c>
      <c r="J48" s="225">
        <f>IF(I48&gt;B47,B47,I48)</f>
        <v>0</v>
      </c>
      <c r="K48" s="226"/>
      <c r="L48" s="227"/>
      <c r="M48" s="227"/>
      <c r="N48" s="57">
        <f>SUM(N44:N47)</f>
        <v>0</v>
      </c>
      <c r="O48" s="228">
        <f>IF(N48&gt;B47,B47,N48)</f>
        <v>0</v>
      </c>
      <c r="P48" s="229"/>
      <c r="Q48" s="54"/>
    </row>
    <row r="49" spans="1:17" ht="20.100000000000001" customHeight="1" x14ac:dyDescent="0.25">
      <c r="A49" s="436"/>
      <c r="B49" s="442" t="s">
        <v>179</v>
      </c>
      <c r="C49" s="3" t="s">
        <v>194</v>
      </c>
      <c r="D49" s="410" t="s">
        <v>176</v>
      </c>
      <c r="E49" s="411"/>
      <c r="F49" s="7" t="s">
        <v>366</v>
      </c>
      <c r="G49" s="36">
        <v>1</v>
      </c>
      <c r="H49" s="39"/>
      <c r="I49" s="61">
        <f t="shared" ref="I49:I63" si="10">G49*H49</f>
        <v>0</v>
      </c>
      <c r="J49" s="422"/>
      <c r="K49" s="39"/>
      <c r="L49" s="58">
        <v>1</v>
      </c>
      <c r="M49" s="39"/>
      <c r="N49" s="35">
        <f t="shared" ref="N49:N59" si="11">L49*M49</f>
        <v>0</v>
      </c>
      <c r="O49" s="382"/>
      <c r="P49" s="39"/>
      <c r="Q49" s="44"/>
    </row>
    <row r="50" spans="1:17" ht="20.100000000000001" customHeight="1" x14ac:dyDescent="0.25">
      <c r="A50" s="436"/>
      <c r="B50" s="443"/>
      <c r="C50" s="3" t="s">
        <v>195</v>
      </c>
      <c r="D50" s="410" t="s">
        <v>175</v>
      </c>
      <c r="E50" s="411"/>
      <c r="F50" s="7" t="s">
        <v>366</v>
      </c>
      <c r="G50" s="36">
        <v>1</v>
      </c>
      <c r="H50" s="39"/>
      <c r="I50" s="61">
        <f t="shared" si="10"/>
        <v>0</v>
      </c>
      <c r="J50" s="422"/>
      <c r="K50" s="39"/>
      <c r="L50" s="58">
        <v>1</v>
      </c>
      <c r="M50" s="39"/>
      <c r="N50" s="35">
        <f t="shared" si="11"/>
        <v>0</v>
      </c>
      <c r="O50" s="382"/>
      <c r="P50" s="39"/>
      <c r="Q50" s="44"/>
    </row>
    <row r="51" spans="1:17" ht="20.100000000000001" customHeight="1" x14ac:dyDescent="0.25">
      <c r="A51" s="436"/>
      <c r="B51" s="443"/>
      <c r="C51" s="122" t="s">
        <v>196</v>
      </c>
      <c r="D51" s="410" t="s">
        <v>368</v>
      </c>
      <c r="E51" s="411"/>
      <c r="F51" s="7" t="s">
        <v>309</v>
      </c>
      <c r="G51" s="36">
        <v>2</v>
      </c>
      <c r="H51" s="39"/>
      <c r="I51" s="61">
        <f t="shared" si="10"/>
        <v>0</v>
      </c>
      <c r="J51" s="422"/>
      <c r="K51" s="39"/>
      <c r="L51" s="58">
        <v>2</v>
      </c>
      <c r="M51" s="39"/>
      <c r="N51" s="35">
        <f t="shared" si="11"/>
        <v>0</v>
      </c>
      <c r="O51" s="382"/>
      <c r="P51" s="39"/>
      <c r="Q51" s="44"/>
    </row>
    <row r="52" spans="1:17" ht="20.100000000000001" customHeight="1" x14ac:dyDescent="0.25">
      <c r="A52" s="436"/>
      <c r="B52" s="443"/>
      <c r="C52" s="3" t="s">
        <v>197</v>
      </c>
      <c r="D52" s="410" t="s">
        <v>365</v>
      </c>
      <c r="E52" s="411"/>
      <c r="F52" s="7" t="s">
        <v>367</v>
      </c>
      <c r="G52" s="36">
        <v>1</v>
      </c>
      <c r="H52" s="39"/>
      <c r="I52" s="61">
        <f t="shared" si="10"/>
        <v>0</v>
      </c>
      <c r="J52" s="422"/>
      <c r="K52" s="39"/>
      <c r="L52" s="58">
        <v>1</v>
      </c>
      <c r="M52" s="39"/>
      <c r="N52" s="35">
        <f t="shared" si="11"/>
        <v>0</v>
      </c>
      <c r="O52" s="382"/>
      <c r="P52" s="39"/>
      <c r="Q52" s="44"/>
    </row>
    <row r="53" spans="1:17" ht="20.100000000000001" customHeight="1" x14ac:dyDescent="0.25">
      <c r="A53" s="436"/>
      <c r="B53" s="443"/>
      <c r="C53" s="3" t="s">
        <v>198</v>
      </c>
      <c r="D53" s="410" t="s">
        <v>177</v>
      </c>
      <c r="E53" s="411"/>
      <c r="F53" s="7" t="s">
        <v>206</v>
      </c>
      <c r="G53" s="36">
        <v>1</v>
      </c>
      <c r="H53" s="39"/>
      <c r="I53" s="61">
        <f t="shared" si="10"/>
        <v>0</v>
      </c>
      <c r="J53" s="422"/>
      <c r="K53" s="39"/>
      <c r="L53" s="58">
        <v>1</v>
      </c>
      <c r="M53" s="39"/>
      <c r="N53" s="35">
        <f t="shared" si="11"/>
        <v>0</v>
      </c>
      <c r="O53" s="382"/>
      <c r="P53" s="39"/>
      <c r="Q53" s="44"/>
    </row>
    <row r="54" spans="1:17" ht="20.100000000000001" customHeight="1" x14ac:dyDescent="0.25">
      <c r="A54" s="436"/>
      <c r="B54" s="443"/>
      <c r="C54" s="3" t="s">
        <v>199</v>
      </c>
      <c r="D54" s="410" t="s">
        <v>207</v>
      </c>
      <c r="E54" s="411"/>
      <c r="F54" s="7" t="s">
        <v>80</v>
      </c>
      <c r="G54" s="36">
        <v>0.5</v>
      </c>
      <c r="H54" s="39"/>
      <c r="I54" s="61">
        <f t="shared" si="10"/>
        <v>0</v>
      </c>
      <c r="J54" s="422"/>
      <c r="K54" s="39"/>
      <c r="L54" s="58">
        <v>0.5</v>
      </c>
      <c r="M54" s="39"/>
      <c r="N54" s="35">
        <f t="shared" si="11"/>
        <v>0</v>
      </c>
      <c r="O54" s="382"/>
      <c r="P54" s="39"/>
      <c r="Q54" s="44"/>
    </row>
    <row r="55" spans="1:17" ht="20.100000000000001" customHeight="1" x14ac:dyDescent="0.25">
      <c r="A55" s="436"/>
      <c r="B55" s="443"/>
      <c r="C55" s="3" t="s">
        <v>200</v>
      </c>
      <c r="D55" s="410" t="s">
        <v>208</v>
      </c>
      <c r="E55" s="411"/>
      <c r="F55" s="7" t="s">
        <v>209</v>
      </c>
      <c r="G55" s="36">
        <v>0.5</v>
      </c>
      <c r="H55" s="39"/>
      <c r="I55" s="61">
        <f t="shared" si="10"/>
        <v>0</v>
      </c>
      <c r="J55" s="422"/>
      <c r="K55" s="39"/>
      <c r="L55" s="58">
        <v>0.5</v>
      </c>
      <c r="M55" s="39"/>
      <c r="N55" s="35">
        <f t="shared" si="11"/>
        <v>0</v>
      </c>
      <c r="O55" s="382"/>
      <c r="P55" s="39"/>
      <c r="Q55" s="44"/>
    </row>
    <row r="56" spans="1:17" ht="20.100000000000001" customHeight="1" x14ac:dyDescent="0.25">
      <c r="A56" s="436"/>
      <c r="B56" s="443"/>
      <c r="C56" s="3" t="s">
        <v>201</v>
      </c>
      <c r="D56" s="410" t="s">
        <v>178</v>
      </c>
      <c r="E56" s="411"/>
      <c r="F56" s="7" t="s">
        <v>37</v>
      </c>
      <c r="G56" s="36">
        <v>1</v>
      </c>
      <c r="H56" s="39"/>
      <c r="I56" s="61">
        <f t="shared" si="10"/>
        <v>0</v>
      </c>
      <c r="J56" s="422"/>
      <c r="K56" s="39"/>
      <c r="L56" s="58">
        <v>1</v>
      </c>
      <c r="M56" s="39"/>
      <c r="N56" s="35">
        <f t="shared" si="11"/>
        <v>0</v>
      </c>
      <c r="O56" s="382"/>
      <c r="P56" s="39"/>
      <c r="Q56" s="44"/>
    </row>
    <row r="57" spans="1:17" ht="20.100000000000001" customHeight="1" x14ac:dyDescent="0.25">
      <c r="A57" s="436"/>
      <c r="B57" s="443"/>
      <c r="C57" s="3" t="s">
        <v>202</v>
      </c>
      <c r="D57" s="410" t="s">
        <v>251</v>
      </c>
      <c r="E57" s="411"/>
      <c r="F57" s="7" t="s">
        <v>210</v>
      </c>
      <c r="G57" s="36">
        <v>0.5</v>
      </c>
      <c r="H57" s="39"/>
      <c r="I57" s="61">
        <f t="shared" si="10"/>
        <v>0</v>
      </c>
      <c r="J57" s="422"/>
      <c r="K57" s="39"/>
      <c r="L57" s="58">
        <v>0.5</v>
      </c>
      <c r="M57" s="39"/>
      <c r="N57" s="35">
        <f t="shared" si="11"/>
        <v>0</v>
      </c>
      <c r="O57" s="382"/>
      <c r="P57" s="39"/>
      <c r="Q57" s="44"/>
    </row>
    <row r="58" spans="1:17" ht="32.1" customHeight="1" x14ac:dyDescent="0.25">
      <c r="A58" s="436"/>
      <c r="B58" s="231" t="s">
        <v>110</v>
      </c>
      <c r="C58" s="3" t="s">
        <v>203</v>
      </c>
      <c r="D58" s="410" t="s">
        <v>262</v>
      </c>
      <c r="E58" s="411"/>
      <c r="F58" s="7" t="s">
        <v>211</v>
      </c>
      <c r="G58" s="36">
        <v>0.5</v>
      </c>
      <c r="H58" s="39"/>
      <c r="I58" s="61">
        <f t="shared" si="10"/>
        <v>0</v>
      </c>
      <c r="J58" s="422"/>
      <c r="K58" s="39"/>
      <c r="L58" s="58">
        <v>0.5</v>
      </c>
      <c r="M58" s="39"/>
      <c r="N58" s="35">
        <f t="shared" si="11"/>
        <v>0</v>
      </c>
      <c r="O58" s="382"/>
      <c r="P58" s="39"/>
      <c r="Q58" s="44"/>
    </row>
    <row r="59" spans="1:17" ht="33.950000000000003" customHeight="1" x14ac:dyDescent="0.25">
      <c r="A59" s="231" t="s">
        <v>110</v>
      </c>
      <c r="B59" s="10">
        <v>5</v>
      </c>
      <c r="C59" s="122" t="s">
        <v>381</v>
      </c>
      <c r="D59" s="410" t="s">
        <v>359</v>
      </c>
      <c r="E59" s="411"/>
      <c r="F59" s="7" t="s">
        <v>212</v>
      </c>
      <c r="G59" s="36">
        <v>0.5</v>
      </c>
      <c r="H59" s="39"/>
      <c r="I59" s="61">
        <f t="shared" si="10"/>
        <v>0</v>
      </c>
      <c r="J59" s="422"/>
      <c r="K59" s="39"/>
      <c r="L59" s="58">
        <v>0.5</v>
      </c>
      <c r="M59" s="39"/>
      <c r="N59" s="35">
        <f t="shared" si="11"/>
        <v>0</v>
      </c>
      <c r="O59" s="382"/>
      <c r="P59" s="39"/>
      <c r="Q59" s="44"/>
    </row>
    <row r="60" spans="1:17" s="55" customFormat="1" x14ac:dyDescent="0.25">
      <c r="A60" s="233">
        <v>35</v>
      </c>
      <c r="B60" s="412" t="s">
        <v>27</v>
      </c>
      <c r="C60" s="413"/>
      <c r="D60" s="413"/>
      <c r="E60" s="413"/>
      <c r="F60" s="413"/>
      <c r="G60" s="414"/>
      <c r="H60" s="63"/>
      <c r="I60" s="64">
        <f>SUM(I49:I59)</f>
        <v>0</v>
      </c>
      <c r="J60" s="225">
        <f>IF(I60&gt;B59,B59,I60)</f>
        <v>0</v>
      </c>
      <c r="K60" s="226"/>
      <c r="L60" s="227"/>
      <c r="M60" s="227"/>
      <c r="N60" s="57">
        <f>SUM(N49:N59)</f>
        <v>0</v>
      </c>
      <c r="O60" s="228">
        <f>IF(N60&gt;B59,B59,N60)</f>
        <v>0</v>
      </c>
      <c r="P60" s="229"/>
      <c r="Q60" s="54"/>
    </row>
    <row r="61" spans="1:17" ht="21.95" customHeight="1" x14ac:dyDescent="0.25">
      <c r="A61" s="435" t="s">
        <v>181</v>
      </c>
      <c r="B61" s="13" t="s">
        <v>185</v>
      </c>
      <c r="C61" s="3" t="s">
        <v>382</v>
      </c>
      <c r="D61" s="410" t="s">
        <v>182</v>
      </c>
      <c r="E61" s="411"/>
      <c r="F61" s="7" t="s">
        <v>213</v>
      </c>
      <c r="G61" s="36">
        <v>4</v>
      </c>
      <c r="H61" s="39"/>
      <c r="I61" s="61">
        <f t="shared" si="10"/>
        <v>0</v>
      </c>
      <c r="J61" s="422"/>
      <c r="K61" s="39"/>
      <c r="L61" s="58">
        <v>4</v>
      </c>
      <c r="M61" s="39"/>
      <c r="N61" s="35">
        <f t="shared" ref="N61:N63" si="12">L61*M61</f>
        <v>0</v>
      </c>
      <c r="O61" s="382"/>
      <c r="P61" s="39"/>
      <c r="Q61" s="44"/>
    </row>
    <row r="62" spans="1:17" ht="33.6" customHeight="1" x14ac:dyDescent="0.25">
      <c r="A62" s="436"/>
      <c r="B62" s="230" t="s">
        <v>110</v>
      </c>
      <c r="C62" s="122" t="s">
        <v>383</v>
      </c>
      <c r="D62" s="410" t="s">
        <v>183</v>
      </c>
      <c r="E62" s="411"/>
      <c r="F62" s="7" t="s">
        <v>366</v>
      </c>
      <c r="G62" s="36">
        <v>2</v>
      </c>
      <c r="H62" s="39"/>
      <c r="I62" s="61">
        <f t="shared" si="10"/>
        <v>0</v>
      </c>
      <c r="J62" s="422"/>
      <c r="K62" s="39"/>
      <c r="L62" s="58">
        <v>2</v>
      </c>
      <c r="M62" s="39"/>
      <c r="N62" s="35">
        <f t="shared" si="12"/>
        <v>0</v>
      </c>
      <c r="O62" s="382"/>
      <c r="P62" s="39"/>
      <c r="Q62" s="44"/>
    </row>
    <row r="63" spans="1:17" ht="25.5" x14ac:dyDescent="0.25">
      <c r="A63" s="231" t="s">
        <v>110</v>
      </c>
      <c r="B63" s="10">
        <v>10</v>
      </c>
      <c r="C63" s="3" t="s">
        <v>384</v>
      </c>
      <c r="D63" s="410" t="s">
        <v>184</v>
      </c>
      <c r="E63" s="411"/>
      <c r="F63" s="7" t="s">
        <v>119</v>
      </c>
      <c r="G63" s="36">
        <v>1</v>
      </c>
      <c r="H63" s="39"/>
      <c r="I63" s="61">
        <f t="shared" si="10"/>
        <v>0</v>
      </c>
      <c r="J63" s="422"/>
      <c r="K63" s="39"/>
      <c r="L63" s="58">
        <v>1</v>
      </c>
      <c r="M63" s="39"/>
      <c r="N63" s="35">
        <f t="shared" si="12"/>
        <v>0</v>
      </c>
      <c r="O63" s="382"/>
      <c r="P63" s="39"/>
      <c r="Q63" s="44"/>
    </row>
    <row r="64" spans="1:17" s="55" customFormat="1" x14ac:dyDescent="0.25">
      <c r="A64" s="232">
        <v>10</v>
      </c>
      <c r="B64" s="412" t="s">
        <v>27</v>
      </c>
      <c r="C64" s="413"/>
      <c r="D64" s="413"/>
      <c r="E64" s="413"/>
      <c r="F64" s="413"/>
      <c r="G64" s="414"/>
      <c r="H64" s="63"/>
      <c r="I64" s="64">
        <f>SUM(I61:I63)</f>
        <v>0</v>
      </c>
      <c r="J64" s="225">
        <f>IF(I64&gt;B63,B63,I64)</f>
        <v>0</v>
      </c>
      <c r="K64" s="226"/>
      <c r="L64" s="227"/>
      <c r="M64" s="227"/>
      <c r="N64" s="57">
        <f>SUM(N61:N63)</f>
        <v>0</v>
      </c>
      <c r="O64" s="228">
        <f>IF(N64&gt;B63,B63,N64)</f>
        <v>0</v>
      </c>
      <c r="P64" s="229"/>
      <c r="Q64" s="54"/>
    </row>
    <row r="65" spans="1:17" ht="15.75" thickBot="1" x14ac:dyDescent="0.3">
      <c r="A65" s="234"/>
      <c r="B65" s="26"/>
      <c r="C65" s="139"/>
      <c r="D65" s="437"/>
      <c r="E65" s="437"/>
      <c r="F65" s="25"/>
      <c r="G65" s="139"/>
      <c r="H65" s="140"/>
      <c r="I65" s="140"/>
      <c r="J65" s="47"/>
      <c r="K65" s="47"/>
      <c r="L65" s="139"/>
      <c r="M65" s="140"/>
      <c r="N65" s="140"/>
      <c r="O65" s="47"/>
      <c r="P65" s="47"/>
      <c r="Q65" s="44"/>
    </row>
    <row r="66" spans="1:17" s="51" customFormat="1" ht="17.25" thickTop="1" thickBot="1" x14ac:dyDescent="0.3">
      <c r="A66" s="438" t="s">
        <v>250</v>
      </c>
      <c r="B66" s="438"/>
      <c r="C66" s="438"/>
      <c r="D66" s="438"/>
      <c r="E66" s="438"/>
      <c r="F66" s="438"/>
      <c r="G66" s="438"/>
      <c r="H66" s="439"/>
      <c r="I66" s="235">
        <f>I64+I60+I48+I43+I39+I34+I25</f>
        <v>0</v>
      </c>
      <c r="J66" s="236">
        <f>J64+J60+J48+J43+J39+J34+J25</f>
        <v>0</v>
      </c>
      <c r="K66" s="237"/>
      <c r="L66" s="47"/>
      <c r="M66" s="48"/>
      <c r="N66" s="238">
        <f>N64+N60+N48+N43+N39+N34+N25</f>
        <v>0</v>
      </c>
      <c r="O66" s="239">
        <f>O64+O60+O48+O43+O39+O34+O25</f>
        <v>0</v>
      </c>
      <c r="P66" s="237"/>
      <c r="Q66" s="50"/>
    </row>
    <row r="67" spans="1:17" x14ac:dyDescent="0.25">
      <c r="A67" s="44"/>
      <c r="B67" s="21"/>
      <c r="C67" s="45"/>
      <c r="D67" s="45"/>
      <c r="E67" s="45"/>
      <c r="F67" s="46"/>
      <c r="G67" s="45"/>
      <c r="H67" s="24"/>
      <c r="I67" s="24"/>
      <c r="J67" s="44"/>
      <c r="K67" s="44"/>
      <c r="L67" s="45"/>
      <c r="M67" s="24"/>
      <c r="N67" s="24"/>
      <c r="O67" s="44"/>
      <c r="P67" s="44"/>
    </row>
    <row r="68" spans="1:17" x14ac:dyDescent="0.25">
      <c r="A68" s="44"/>
      <c r="B68" s="21"/>
      <c r="C68" s="45"/>
      <c r="D68" s="45"/>
      <c r="E68" s="45"/>
      <c r="F68" s="46"/>
      <c r="G68" s="45"/>
      <c r="H68" s="24"/>
      <c r="I68" s="24"/>
      <c r="J68" s="44"/>
      <c r="K68" s="44"/>
      <c r="L68" s="45"/>
      <c r="M68" s="24"/>
      <c r="N68" s="24"/>
      <c r="O68" s="44"/>
      <c r="P68" s="44"/>
    </row>
    <row r="69" spans="1:17" x14ac:dyDescent="0.25">
      <c r="A69" s="44"/>
      <c r="B69" s="21"/>
      <c r="C69" s="45"/>
      <c r="D69" s="45"/>
      <c r="E69" s="45"/>
      <c r="F69" s="46"/>
      <c r="G69" s="45"/>
      <c r="H69" s="24"/>
      <c r="I69" s="24"/>
      <c r="J69" s="44"/>
      <c r="K69" s="44"/>
      <c r="L69" s="45"/>
      <c r="M69" s="24"/>
      <c r="N69" s="24"/>
      <c r="O69" s="44"/>
      <c r="P69" s="44"/>
    </row>
    <row r="70" spans="1:17" x14ac:dyDescent="0.25">
      <c r="A70" s="44"/>
      <c r="B70" s="21"/>
      <c r="C70" s="45"/>
      <c r="D70" s="45"/>
      <c r="E70" s="45"/>
      <c r="F70" s="46"/>
      <c r="G70" s="45"/>
      <c r="H70" s="25"/>
      <c r="I70" s="24"/>
      <c r="J70" s="44"/>
      <c r="K70" s="44"/>
      <c r="L70" s="45"/>
      <c r="M70" s="25"/>
      <c r="N70" s="24"/>
      <c r="O70" s="44"/>
      <c r="P70" s="44"/>
    </row>
  </sheetData>
  <sheetProtection algorithmName="SHA-512" hashValue="wmJtF6weDRMfS1EfpUGWS4CZQbERKvqp49zvYt79+z4HGTJ+dIn/QeglDGYMwjmXBbSGO0VrBVTlRlbEqhtq8A==" saltValue="dYZ4M0vW8kR2ku11erDppg==" spinCount="100000" sheet="1" objects="1" scenarios="1"/>
  <mergeCells count="105">
    <mergeCell ref="P41:P42"/>
    <mergeCell ref="A61:A62"/>
    <mergeCell ref="C41:C42"/>
    <mergeCell ref="D41:E42"/>
    <mergeCell ref="F41:F42"/>
    <mergeCell ref="G41:G42"/>
    <mergeCell ref="B43:G43"/>
    <mergeCell ref="D56:E56"/>
    <mergeCell ref="D49:E49"/>
    <mergeCell ref="D45:E45"/>
    <mergeCell ref="D46:E46"/>
    <mergeCell ref="D47:E47"/>
    <mergeCell ref="B48:G48"/>
    <mergeCell ref="B60:G60"/>
    <mergeCell ref="D62:E62"/>
    <mergeCell ref="D52:E52"/>
    <mergeCell ref="D65:E65"/>
    <mergeCell ref="A66:H66"/>
    <mergeCell ref="J40:J42"/>
    <mergeCell ref="D61:E61"/>
    <mergeCell ref="D63:E63"/>
    <mergeCell ref="A35:A58"/>
    <mergeCell ref="D57:E57"/>
    <mergeCell ref="D58:E58"/>
    <mergeCell ref="D59:E59"/>
    <mergeCell ref="B49:B57"/>
    <mergeCell ref="D50:E50"/>
    <mergeCell ref="D53:E53"/>
    <mergeCell ref="J44:J47"/>
    <mergeCell ref="J49:J59"/>
    <mergeCell ref="J61:J63"/>
    <mergeCell ref="D54:E54"/>
    <mergeCell ref="D55:E55"/>
    <mergeCell ref="I41:I42"/>
    <mergeCell ref="B64:G64"/>
    <mergeCell ref="D51:E51"/>
    <mergeCell ref="D40:E40"/>
    <mergeCell ref="D44:E44"/>
    <mergeCell ref="B44:B45"/>
    <mergeCell ref="J35:J38"/>
    <mergeCell ref="A8:A9"/>
    <mergeCell ref="J11:J24"/>
    <mergeCell ref="J26:J33"/>
    <mergeCell ref="B26:B31"/>
    <mergeCell ref="B8:B9"/>
    <mergeCell ref="C8:C9"/>
    <mergeCell ref="D23:E23"/>
    <mergeCell ref="D22:E22"/>
    <mergeCell ref="B34:G34"/>
    <mergeCell ref="B11:B22"/>
    <mergeCell ref="D8:E9"/>
    <mergeCell ref="D33:E33"/>
    <mergeCell ref="D32:E32"/>
    <mergeCell ref="D24:E24"/>
    <mergeCell ref="D31:E31"/>
    <mergeCell ref="A11:A31"/>
    <mergeCell ref="D17:E17"/>
    <mergeCell ref="D35:E35"/>
    <mergeCell ref="D36:E36"/>
    <mergeCell ref="D37:E37"/>
    <mergeCell ref="D38:E38"/>
    <mergeCell ref="B39:G39"/>
    <mergeCell ref="D12:E12"/>
    <mergeCell ref="F6:F7"/>
    <mergeCell ref="G6:G7"/>
    <mergeCell ref="D30:E30"/>
    <mergeCell ref="D13:E13"/>
    <mergeCell ref="D11:E11"/>
    <mergeCell ref="D15:E15"/>
    <mergeCell ref="D29:E29"/>
    <mergeCell ref="D28:E28"/>
    <mergeCell ref="D27:E27"/>
    <mergeCell ref="D26:E26"/>
    <mergeCell ref="B25:G25"/>
    <mergeCell ref="F8:F9"/>
    <mergeCell ref="G8:G9"/>
    <mergeCell ref="D18:E18"/>
    <mergeCell ref="D21:E21"/>
    <mergeCell ref="D10:E10"/>
    <mergeCell ref="D14:E14"/>
    <mergeCell ref="D16:E16"/>
    <mergeCell ref="A1:P1"/>
    <mergeCell ref="A6:C6"/>
    <mergeCell ref="K41:K42"/>
    <mergeCell ref="O44:O47"/>
    <mergeCell ref="O49:O59"/>
    <mergeCell ref="O61:O63"/>
    <mergeCell ref="H6:K7"/>
    <mergeCell ref="L6:P7"/>
    <mergeCell ref="O35:O38"/>
    <mergeCell ref="O40:O42"/>
    <mergeCell ref="L41:L42"/>
    <mergeCell ref="M41:M42"/>
    <mergeCell ref="N41:N42"/>
    <mergeCell ref="P8:P9"/>
    <mergeCell ref="O11:O24"/>
    <mergeCell ref="O26:O33"/>
    <mergeCell ref="L8:L9"/>
    <mergeCell ref="M8:O8"/>
    <mergeCell ref="K8:K9"/>
    <mergeCell ref="H8:J8"/>
    <mergeCell ref="H41:H42"/>
    <mergeCell ref="C4:I4"/>
    <mergeCell ref="D20:E20"/>
    <mergeCell ref="D19:E19"/>
  </mergeCells>
  <phoneticPr fontId="2" type="noConversion"/>
  <conditionalFormatting sqref="M11:M24">
    <cfRule type="expression" dxfId="60" priority="27">
      <formula>$H11&lt;$M11</formula>
    </cfRule>
    <cfRule type="expression" dxfId="59" priority="28">
      <formula>$H11&gt;$M11</formula>
    </cfRule>
  </conditionalFormatting>
  <conditionalFormatting sqref="M26:M33">
    <cfRule type="expression" dxfId="58" priority="25">
      <formula>$H26&lt;$M26</formula>
    </cfRule>
    <cfRule type="expression" dxfId="57" priority="26">
      <formula>$H26&gt;$M26</formula>
    </cfRule>
  </conditionalFormatting>
  <conditionalFormatting sqref="M35:M38">
    <cfRule type="expression" dxfId="56" priority="23">
      <formula>$H35&lt;$M35</formula>
    </cfRule>
    <cfRule type="expression" dxfId="55" priority="24">
      <formula>$H35&gt;$M35</formula>
    </cfRule>
  </conditionalFormatting>
  <conditionalFormatting sqref="M40:M41">
    <cfRule type="expression" dxfId="54" priority="21">
      <formula>$H40&lt;$M40</formula>
    </cfRule>
    <cfRule type="expression" dxfId="53" priority="22">
      <formula>$H40&gt;$M40</formula>
    </cfRule>
  </conditionalFormatting>
  <conditionalFormatting sqref="M44:M47">
    <cfRule type="expression" dxfId="52" priority="19">
      <formula>$H44&lt;$M44</formula>
    </cfRule>
    <cfRule type="expression" dxfId="51" priority="20">
      <formula>$H44&gt;$M44</formula>
    </cfRule>
  </conditionalFormatting>
  <conditionalFormatting sqref="M49:M59">
    <cfRule type="expression" dxfId="50" priority="17">
      <formula>$H49&lt;$M49</formula>
    </cfRule>
    <cfRule type="expression" dxfId="49" priority="18">
      <formula>$H49&gt;$M49</formula>
    </cfRule>
  </conditionalFormatting>
  <conditionalFormatting sqref="M61:M63">
    <cfRule type="expression" dxfId="48" priority="15">
      <formula>$H61&lt;$M61</formula>
    </cfRule>
    <cfRule type="expression" dxfId="47" priority="16">
      <formula>$H61&gt;$M61</formula>
    </cfRule>
  </conditionalFormatting>
  <conditionalFormatting sqref="M64">
    <cfRule type="expression" dxfId="46" priority="35">
      <formula>"$I14&gt;=$N14"</formula>
    </cfRule>
  </conditionalFormatting>
  <conditionalFormatting sqref="P11:P24">
    <cfRule type="expression" dxfId="45" priority="13">
      <formula>$H11&lt;$M11</formula>
    </cfRule>
    <cfRule type="expression" dxfId="44" priority="14">
      <formula>$H11&gt;$M11</formula>
    </cfRule>
  </conditionalFormatting>
  <conditionalFormatting sqref="P26:P33">
    <cfRule type="expression" dxfId="43" priority="11">
      <formula>$H26&lt;$M26</formula>
    </cfRule>
    <cfRule type="expression" dxfId="42" priority="12">
      <formula>$H26&gt;$M26</formula>
    </cfRule>
  </conditionalFormatting>
  <conditionalFormatting sqref="P35:P38">
    <cfRule type="expression" dxfId="41" priority="9">
      <formula>$H35&lt;$M35</formula>
    </cfRule>
    <cfRule type="expression" dxfId="40" priority="10">
      <formula>$H35&gt;$M35</formula>
    </cfRule>
  </conditionalFormatting>
  <conditionalFormatting sqref="P40:P41">
    <cfRule type="expression" dxfId="39" priority="7">
      <formula>$H40&lt;$M40</formula>
    </cfRule>
    <cfRule type="expression" dxfId="38" priority="8">
      <formula>$H40&gt;$M40</formula>
    </cfRule>
  </conditionalFormatting>
  <conditionalFormatting sqref="P44:P47">
    <cfRule type="expression" dxfId="37" priority="5">
      <formula>$H44&lt;$M44</formula>
    </cfRule>
    <cfRule type="expression" dxfId="36" priority="6">
      <formula>$H44&gt;$M44</formula>
    </cfRule>
  </conditionalFormatting>
  <conditionalFormatting sqref="P49:P59">
    <cfRule type="expression" dxfId="35" priority="3">
      <formula>$H49&lt;$M49</formula>
    </cfRule>
    <cfRule type="expression" dxfId="34" priority="4">
      <formula>$H49&gt;$M49</formula>
    </cfRule>
  </conditionalFormatting>
  <conditionalFormatting sqref="P61:P63">
    <cfRule type="expression" dxfId="33" priority="1">
      <formula>$H61&lt;$M61</formula>
    </cfRule>
    <cfRule type="expression" dxfId="32" priority="2">
      <formula>$H61&gt;$M61</formula>
    </cfRule>
  </conditionalFormatting>
  <pageMargins left="0.15748031496062992" right="0.15748031496062992" top="0.15748031496062992" bottom="0.15748031496062992" header="0.59055118110236227" footer="0.15748031496062992"/>
  <pageSetup paperSize="8" scale="56" fitToHeight="0" orientation="landscape" r:id="rId1"/>
  <headerFooter>
    <oddFooter>&amp;L&amp;"-,Negrito"&amp;8ESEC- Concurso Interno
Professor Coordenador para a área Disciplinar de Ciências da Educação&amp;R&amp;10&amp;P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U78"/>
  <sheetViews>
    <sheetView showGridLines="0" topLeftCell="B21" zoomScale="91" zoomScaleNormal="91" zoomScaleSheetLayoutView="82" zoomScalePageLayoutView="90" workbookViewId="0">
      <selection activeCell="M37" sqref="M37:M38"/>
    </sheetView>
  </sheetViews>
  <sheetFormatPr defaultColWidth="8.85546875" defaultRowHeight="15" x14ac:dyDescent="0.25"/>
  <cols>
    <col min="1" max="1" width="37.85546875" style="16" customWidth="1"/>
    <col min="2" max="2" width="25.5703125" style="16" customWidth="1"/>
    <col min="3" max="3" width="5.5703125" style="16" customWidth="1"/>
    <col min="4" max="4" width="53" style="16" customWidth="1"/>
    <col min="5" max="5" width="18.42578125" style="16" customWidth="1"/>
    <col min="6" max="6" width="13.85546875" style="14" customWidth="1"/>
    <col min="7" max="7" width="9.42578125" style="14" customWidth="1"/>
    <col min="8" max="8" width="15.140625" style="16" customWidth="1"/>
    <col min="9" max="9" width="11.85546875" style="16" customWidth="1"/>
    <col min="10" max="10" width="13.85546875" style="76" customWidth="1"/>
    <col min="11" max="11" width="50" style="16" customWidth="1"/>
    <col min="12" max="12" width="9.42578125" style="14" customWidth="1"/>
    <col min="13" max="13" width="14.140625" style="14" customWidth="1"/>
    <col min="14" max="14" width="13.7109375" style="16" customWidth="1"/>
    <col min="15" max="15" width="12.85546875" style="76" customWidth="1"/>
    <col min="16" max="16" width="50" style="16" customWidth="1"/>
    <col min="17" max="18" width="8.85546875" style="16"/>
    <col min="19" max="19" width="1.42578125" style="16" customWidth="1"/>
    <col min="20" max="16384" width="8.85546875" style="16"/>
  </cols>
  <sheetData>
    <row r="1" spans="1:21" s="41" customFormat="1" ht="18.600000000000001" customHeight="1" x14ac:dyDescent="0.25">
      <c r="A1" s="300" t="s">
        <v>345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spans="1:21" s="41" customFormat="1" ht="15.75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41" customFormat="1" ht="15.75" x14ac:dyDescent="0.25">
      <c r="B3" s="303" t="s">
        <v>276</v>
      </c>
      <c r="C3" s="303"/>
      <c r="D3" s="303"/>
      <c r="E3" s="303"/>
      <c r="F3" s="303"/>
      <c r="G3" s="303"/>
      <c r="H3" s="303"/>
      <c r="I3" s="303"/>
      <c r="J3" s="303"/>
      <c r="K3" s="303"/>
      <c r="M3" s="29"/>
    </row>
    <row r="4" spans="1:21" s="41" customFormat="1" x14ac:dyDescent="0.25">
      <c r="B4" s="474"/>
      <c r="C4" s="474"/>
      <c r="D4" s="474"/>
      <c r="E4" s="474"/>
      <c r="F4" s="474"/>
      <c r="G4" s="474"/>
      <c r="H4" s="474"/>
      <c r="I4" s="474"/>
      <c r="J4" s="69"/>
      <c r="M4" s="29"/>
      <c r="O4" s="69"/>
    </row>
    <row r="5" spans="1:21" s="41" customFormat="1" ht="23.1" customHeight="1" x14ac:dyDescent="0.25">
      <c r="B5" s="23" t="str">
        <f>'1.Identificação '!A6</f>
        <v>Nome do candidato:</v>
      </c>
      <c r="D5" s="409">
        <f>'1.Identificação '!B6</f>
        <v>0</v>
      </c>
      <c r="E5" s="409"/>
      <c r="F5" s="409"/>
      <c r="G5" s="409"/>
      <c r="H5" s="409"/>
      <c r="I5" s="409"/>
      <c r="J5" s="69"/>
      <c r="M5" s="29"/>
      <c r="O5" s="69"/>
    </row>
    <row r="6" spans="1:21" s="41" customFormat="1" x14ac:dyDescent="0.25">
      <c r="F6" s="29"/>
      <c r="G6" s="29"/>
      <c r="J6" s="69"/>
      <c r="L6" s="29"/>
      <c r="M6" s="29"/>
      <c r="O6" s="69"/>
    </row>
    <row r="7" spans="1:21" s="41" customFormat="1" ht="14.45" customHeight="1" x14ac:dyDescent="0.25">
      <c r="A7" s="306" t="s">
        <v>41</v>
      </c>
      <c r="B7" s="306"/>
      <c r="C7" s="306"/>
      <c r="D7" s="241">
        <v>0.42499999999999999</v>
      </c>
      <c r="F7" s="242"/>
      <c r="G7" s="242"/>
      <c r="H7" s="383" t="s">
        <v>291</v>
      </c>
      <c r="I7" s="384"/>
      <c r="J7" s="384"/>
      <c r="K7" s="385"/>
      <c r="L7" s="389" t="s">
        <v>292</v>
      </c>
      <c r="M7" s="390"/>
      <c r="N7" s="390"/>
      <c r="O7" s="390"/>
      <c r="P7" s="391"/>
    </row>
    <row r="8" spans="1:21" s="41" customFormat="1" x14ac:dyDescent="0.25">
      <c r="A8" s="240"/>
      <c r="B8" s="240"/>
      <c r="C8" s="240"/>
      <c r="D8" s="240"/>
      <c r="E8" s="240"/>
      <c r="F8" s="243"/>
      <c r="G8" s="243"/>
      <c r="H8" s="386"/>
      <c r="I8" s="387"/>
      <c r="J8" s="387"/>
      <c r="K8" s="388"/>
      <c r="L8" s="392"/>
      <c r="M8" s="393"/>
      <c r="N8" s="393"/>
      <c r="O8" s="393"/>
      <c r="P8" s="394"/>
      <c r="Q8" s="23"/>
      <c r="R8" s="23"/>
      <c r="T8" s="23"/>
      <c r="U8" s="23"/>
    </row>
    <row r="9" spans="1:21" x14ac:dyDescent="0.25">
      <c r="A9" s="469" t="s">
        <v>162</v>
      </c>
      <c r="B9" s="469" t="s">
        <v>29</v>
      </c>
      <c r="C9" s="469" t="s">
        <v>30</v>
      </c>
      <c r="D9" s="475" t="s">
        <v>6</v>
      </c>
      <c r="E9" s="475"/>
      <c r="F9" s="469" t="s">
        <v>33</v>
      </c>
      <c r="G9" s="472" t="s">
        <v>10</v>
      </c>
      <c r="H9" s="468" t="s">
        <v>285</v>
      </c>
      <c r="I9" s="468"/>
      <c r="J9" s="468"/>
      <c r="K9" s="468" t="s">
        <v>4</v>
      </c>
      <c r="L9" s="455" t="s">
        <v>10</v>
      </c>
      <c r="M9" s="456" t="s">
        <v>283</v>
      </c>
      <c r="N9" s="456"/>
      <c r="O9" s="456"/>
      <c r="P9" s="456" t="s">
        <v>284</v>
      </c>
      <c r="Q9" s="29"/>
      <c r="R9" s="29"/>
      <c r="S9" s="41"/>
      <c r="T9" s="14"/>
      <c r="U9" s="14"/>
    </row>
    <row r="10" spans="1:21" ht="68.099999999999994" customHeight="1" x14ac:dyDescent="0.25">
      <c r="A10" s="469"/>
      <c r="B10" s="469"/>
      <c r="C10" s="469"/>
      <c r="D10" s="476"/>
      <c r="E10" s="476"/>
      <c r="F10" s="469"/>
      <c r="G10" s="472"/>
      <c r="H10" s="60" t="s">
        <v>296</v>
      </c>
      <c r="I10" s="59" t="s">
        <v>15</v>
      </c>
      <c r="J10" s="59" t="s">
        <v>28</v>
      </c>
      <c r="K10" s="468"/>
      <c r="L10" s="455"/>
      <c r="M10" s="38" t="s">
        <v>296</v>
      </c>
      <c r="N10" s="34" t="s">
        <v>15</v>
      </c>
      <c r="O10" s="34" t="s">
        <v>28</v>
      </c>
      <c r="P10" s="456"/>
      <c r="Q10" s="29"/>
      <c r="R10" s="29"/>
      <c r="S10" s="41"/>
      <c r="T10" s="14"/>
      <c r="U10" s="14"/>
    </row>
    <row r="11" spans="1:21" x14ac:dyDescent="0.25">
      <c r="A11" s="2" t="s">
        <v>55</v>
      </c>
      <c r="B11" s="2" t="s">
        <v>56</v>
      </c>
      <c r="C11" s="2" t="s">
        <v>57</v>
      </c>
      <c r="D11" s="469" t="s">
        <v>58</v>
      </c>
      <c r="E11" s="469"/>
      <c r="F11" s="2" t="s">
        <v>59</v>
      </c>
      <c r="G11" s="66" t="s">
        <v>60</v>
      </c>
      <c r="H11" s="59" t="s">
        <v>61</v>
      </c>
      <c r="I11" s="59" t="s">
        <v>31</v>
      </c>
      <c r="J11" s="59" t="s">
        <v>163</v>
      </c>
      <c r="K11" s="59" t="s">
        <v>164</v>
      </c>
      <c r="L11" s="34" t="s">
        <v>286</v>
      </c>
      <c r="M11" s="34" t="s">
        <v>287</v>
      </c>
      <c r="N11" s="34" t="s">
        <v>288</v>
      </c>
      <c r="O11" s="34" t="s">
        <v>289</v>
      </c>
      <c r="P11" s="34" t="s">
        <v>290</v>
      </c>
      <c r="Q11" s="29"/>
      <c r="R11" s="29"/>
      <c r="S11" s="41"/>
      <c r="T11" s="14"/>
      <c r="U11" s="14"/>
    </row>
    <row r="12" spans="1:21" ht="32.25" customHeight="1" x14ac:dyDescent="0.25">
      <c r="A12" s="467" t="s">
        <v>216</v>
      </c>
      <c r="B12" s="15" t="s">
        <v>235</v>
      </c>
      <c r="C12" s="123" t="s">
        <v>92</v>
      </c>
      <c r="D12" s="459" t="s">
        <v>115</v>
      </c>
      <c r="E12" s="459">
        <v>0.5</v>
      </c>
      <c r="F12" s="7" t="s">
        <v>116</v>
      </c>
      <c r="G12" s="7">
        <v>1</v>
      </c>
      <c r="H12" s="39"/>
      <c r="I12" s="62">
        <f>G12*H12</f>
        <v>0</v>
      </c>
      <c r="J12" s="473"/>
      <c r="K12" s="39"/>
      <c r="L12" s="7">
        <v>1</v>
      </c>
      <c r="M12" s="39"/>
      <c r="N12" s="56">
        <f>L12*M12</f>
        <v>0</v>
      </c>
      <c r="O12" s="453"/>
      <c r="P12" s="39"/>
      <c r="Q12" s="29"/>
      <c r="R12" s="29"/>
      <c r="S12" s="41"/>
      <c r="T12" s="14"/>
      <c r="U12" s="14"/>
    </row>
    <row r="13" spans="1:21" ht="29.25" customHeight="1" x14ac:dyDescent="0.25">
      <c r="A13" s="467"/>
      <c r="B13" s="79" t="s">
        <v>111</v>
      </c>
      <c r="C13" s="123" t="s">
        <v>93</v>
      </c>
      <c r="D13" s="459" t="s">
        <v>117</v>
      </c>
      <c r="E13" s="459"/>
      <c r="F13" s="7" t="s">
        <v>116</v>
      </c>
      <c r="G13" s="7">
        <v>1.5</v>
      </c>
      <c r="H13" s="39"/>
      <c r="I13" s="62">
        <f>G13*H13</f>
        <v>0</v>
      </c>
      <c r="J13" s="473"/>
      <c r="K13" s="39"/>
      <c r="L13" s="7">
        <v>1.5</v>
      </c>
      <c r="M13" s="39"/>
      <c r="N13" s="56">
        <f>L13*M13</f>
        <v>0</v>
      </c>
      <c r="O13" s="453"/>
      <c r="P13" s="39"/>
      <c r="Q13" s="29"/>
      <c r="R13" s="29"/>
      <c r="S13" s="41"/>
      <c r="T13" s="14"/>
      <c r="U13" s="14"/>
    </row>
    <row r="14" spans="1:21" ht="38.25" x14ac:dyDescent="0.25">
      <c r="A14" s="467"/>
      <c r="B14" s="79">
        <v>30</v>
      </c>
      <c r="C14" s="7" t="s">
        <v>94</v>
      </c>
      <c r="D14" s="459" t="s">
        <v>220</v>
      </c>
      <c r="E14" s="459">
        <v>0.5</v>
      </c>
      <c r="F14" s="7" t="s">
        <v>118</v>
      </c>
      <c r="G14" s="7">
        <v>0.5</v>
      </c>
      <c r="H14" s="39"/>
      <c r="I14" s="62">
        <f>G14*H14</f>
        <v>0</v>
      </c>
      <c r="J14" s="473"/>
      <c r="K14" s="39"/>
      <c r="L14" s="7">
        <v>0.5</v>
      </c>
      <c r="M14" s="39"/>
      <c r="N14" s="56">
        <f>L14*M14</f>
        <v>0</v>
      </c>
      <c r="O14" s="453"/>
      <c r="P14" s="39"/>
      <c r="Q14" s="29"/>
      <c r="R14" s="29"/>
      <c r="S14" s="41"/>
      <c r="T14" s="14"/>
      <c r="U14" s="14"/>
    </row>
    <row r="15" spans="1:21" x14ac:dyDescent="0.25">
      <c r="A15" s="467"/>
      <c r="B15" s="462" t="s">
        <v>42</v>
      </c>
      <c r="C15" s="463"/>
      <c r="D15" s="463"/>
      <c r="E15" s="463"/>
      <c r="F15" s="463"/>
      <c r="G15" s="464"/>
      <c r="H15" s="83"/>
      <c r="I15" s="84">
        <f>SUM(I12:I14)</f>
        <v>0</v>
      </c>
      <c r="J15" s="85">
        <f>IF(I15&gt;B14,B14,I15)</f>
        <v>0</v>
      </c>
      <c r="K15" s="86"/>
      <c r="L15" s="244"/>
      <c r="M15" s="244"/>
      <c r="N15" s="88">
        <f>SUM(N12:N14)</f>
        <v>0</v>
      </c>
      <c r="O15" s="89">
        <f>IF(N15&gt;B14,B14,N15)</f>
        <v>0</v>
      </c>
      <c r="P15" s="90"/>
      <c r="Q15" s="29"/>
      <c r="R15" s="29"/>
      <c r="S15" s="41"/>
      <c r="T15" s="14"/>
      <c r="U15" s="14"/>
    </row>
    <row r="16" spans="1:21" ht="31.5" customHeight="1" x14ac:dyDescent="0.25">
      <c r="A16" s="467"/>
      <c r="B16" s="15" t="s">
        <v>215</v>
      </c>
      <c r="C16" s="7" t="s">
        <v>82</v>
      </c>
      <c r="D16" s="459" t="s">
        <v>390</v>
      </c>
      <c r="E16" s="459">
        <v>1</v>
      </c>
      <c r="F16" s="7" t="s">
        <v>112</v>
      </c>
      <c r="G16" s="7">
        <v>2</v>
      </c>
      <c r="H16" s="39"/>
      <c r="I16" s="62">
        <f>G16*H16</f>
        <v>0</v>
      </c>
      <c r="J16" s="473"/>
      <c r="K16" s="39"/>
      <c r="L16" s="7">
        <v>2</v>
      </c>
      <c r="M16" s="39"/>
      <c r="N16" s="56">
        <f>L16*M16</f>
        <v>0</v>
      </c>
      <c r="O16" s="453"/>
      <c r="P16" s="39"/>
      <c r="Q16" s="29"/>
      <c r="R16" s="41"/>
      <c r="S16" s="41"/>
      <c r="T16" s="14"/>
    </row>
    <row r="17" spans="1:21" ht="30.6" customHeight="1" x14ac:dyDescent="0.25">
      <c r="A17" s="467"/>
      <c r="B17" s="79" t="s">
        <v>111</v>
      </c>
      <c r="C17" s="458" t="s">
        <v>385</v>
      </c>
      <c r="D17" s="459" t="s">
        <v>113</v>
      </c>
      <c r="E17" s="459"/>
      <c r="F17" s="458" t="s">
        <v>114</v>
      </c>
      <c r="G17" s="458">
        <v>0.5</v>
      </c>
      <c r="H17" s="454"/>
      <c r="I17" s="444">
        <f>G17*H17</f>
        <v>0</v>
      </c>
      <c r="J17" s="473"/>
      <c r="K17" s="454"/>
      <c r="L17" s="458">
        <v>0.5</v>
      </c>
      <c r="M17" s="380"/>
      <c r="N17" s="396">
        <f>L17*M17</f>
        <v>0</v>
      </c>
      <c r="O17" s="453"/>
      <c r="P17" s="380"/>
      <c r="Q17" s="29"/>
      <c r="R17" s="41"/>
      <c r="S17" s="41"/>
      <c r="T17" s="14"/>
    </row>
    <row r="18" spans="1:21" x14ac:dyDescent="0.25">
      <c r="A18" s="79" t="s">
        <v>110</v>
      </c>
      <c r="B18" s="79">
        <v>20</v>
      </c>
      <c r="C18" s="458"/>
      <c r="D18" s="459"/>
      <c r="E18" s="459"/>
      <c r="F18" s="458"/>
      <c r="G18" s="458"/>
      <c r="H18" s="454"/>
      <c r="I18" s="444"/>
      <c r="J18" s="473"/>
      <c r="K18" s="454"/>
      <c r="L18" s="458"/>
      <c r="M18" s="381"/>
      <c r="N18" s="396"/>
      <c r="O18" s="453"/>
      <c r="P18" s="381"/>
      <c r="Q18" s="29"/>
      <c r="R18" s="41"/>
      <c r="S18" s="41"/>
      <c r="T18" s="14"/>
    </row>
    <row r="19" spans="1:21" x14ac:dyDescent="0.25">
      <c r="A19" s="79">
        <v>50</v>
      </c>
      <c r="B19" s="462" t="s">
        <v>42</v>
      </c>
      <c r="C19" s="463"/>
      <c r="D19" s="463"/>
      <c r="E19" s="463"/>
      <c r="F19" s="463"/>
      <c r="G19" s="464"/>
      <c r="H19" s="83"/>
      <c r="I19" s="84">
        <f>SUM(I16:I18)</f>
        <v>0</v>
      </c>
      <c r="J19" s="85">
        <f>IF(I19&gt;B18,B18,I19)</f>
        <v>0</v>
      </c>
      <c r="K19" s="87"/>
      <c r="L19" s="245"/>
      <c r="M19" s="244"/>
      <c r="N19" s="88">
        <f>SUM(N16:N18)</f>
        <v>0</v>
      </c>
      <c r="O19" s="89">
        <f>IF(N19&gt;B18,B18,N19)</f>
        <v>0</v>
      </c>
      <c r="P19" s="91"/>
      <c r="Q19" s="29"/>
      <c r="R19" s="41"/>
      <c r="S19" s="41"/>
      <c r="T19" s="14"/>
    </row>
    <row r="20" spans="1:21" ht="42" customHeight="1" x14ac:dyDescent="0.25">
      <c r="A20" s="457" t="s">
        <v>219</v>
      </c>
      <c r="B20" s="15" t="s">
        <v>222</v>
      </c>
      <c r="C20" s="123" t="s">
        <v>83</v>
      </c>
      <c r="D20" s="459" t="s">
        <v>221</v>
      </c>
      <c r="E20" s="459"/>
      <c r="F20" s="7" t="s">
        <v>375</v>
      </c>
      <c r="G20" s="7">
        <v>0.75</v>
      </c>
      <c r="H20" s="39"/>
      <c r="I20" s="62">
        <f>G20*H20</f>
        <v>0</v>
      </c>
      <c r="J20" s="473"/>
      <c r="K20" s="39"/>
      <c r="L20" s="7">
        <v>0.75</v>
      </c>
      <c r="M20" s="39"/>
      <c r="N20" s="56">
        <f>L20*M20</f>
        <v>0</v>
      </c>
      <c r="O20" s="453"/>
      <c r="P20" s="39"/>
      <c r="Q20" s="29"/>
      <c r="R20" s="29"/>
      <c r="S20" s="41"/>
      <c r="T20" s="14"/>
      <c r="U20" s="14"/>
    </row>
    <row r="21" spans="1:21" ht="31.5" customHeight="1" x14ac:dyDescent="0.25">
      <c r="A21" s="457"/>
      <c r="B21" s="79" t="s">
        <v>214</v>
      </c>
      <c r="C21" s="123" t="s">
        <v>84</v>
      </c>
      <c r="D21" s="460" t="s">
        <v>378</v>
      </c>
      <c r="E21" s="461"/>
      <c r="F21" s="7" t="s">
        <v>375</v>
      </c>
      <c r="G21" s="7">
        <v>0.75</v>
      </c>
      <c r="H21" s="39"/>
      <c r="I21" s="62">
        <f t="shared" ref="I21:I22" si="0">G21*H21</f>
        <v>0</v>
      </c>
      <c r="J21" s="473"/>
      <c r="K21" s="39"/>
      <c r="L21" s="7">
        <v>0.75</v>
      </c>
      <c r="M21" s="39"/>
      <c r="N21" s="56">
        <f t="shared" ref="N21:N22" si="1">L21*M21</f>
        <v>0</v>
      </c>
      <c r="O21" s="453"/>
      <c r="P21" s="39"/>
      <c r="Q21" s="29"/>
      <c r="R21" s="29"/>
      <c r="S21" s="41"/>
      <c r="T21" s="14"/>
      <c r="U21" s="14"/>
    </row>
    <row r="22" spans="1:21" ht="26.45" customHeight="1" x14ac:dyDescent="0.25">
      <c r="A22" s="457"/>
      <c r="B22" s="79">
        <v>20</v>
      </c>
      <c r="C22" s="123" t="s">
        <v>85</v>
      </c>
      <c r="D22" s="460" t="s">
        <v>406</v>
      </c>
      <c r="E22" s="461"/>
      <c r="F22" s="7" t="s">
        <v>375</v>
      </c>
      <c r="G22" s="7">
        <v>2</v>
      </c>
      <c r="H22" s="39"/>
      <c r="I22" s="62">
        <f t="shared" si="0"/>
        <v>0</v>
      </c>
      <c r="J22" s="473"/>
      <c r="K22" s="39"/>
      <c r="L22" s="7">
        <v>2</v>
      </c>
      <c r="M22" s="39"/>
      <c r="N22" s="56">
        <f t="shared" si="1"/>
        <v>0</v>
      </c>
      <c r="O22" s="453"/>
      <c r="P22" s="39"/>
      <c r="Q22" s="29"/>
      <c r="R22" s="29"/>
      <c r="S22" s="41"/>
      <c r="T22" s="14"/>
      <c r="U22" s="14"/>
    </row>
    <row r="23" spans="1:21" x14ac:dyDescent="0.25">
      <c r="A23" s="457"/>
      <c r="B23" s="462" t="s">
        <v>42</v>
      </c>
      <c r="C23" s="463"/>
      <c r="D23" s="463"/>
      <c r="E23" s="463"/>
      <c r="F23" s="463"/>
      <c r="G23" s="464"/>
      <c r="H23" s="83"/>
      <c r="I23" s="84">
        <f>SUM(I20:I22)</f>
        <v>0</v>
      </c>
      <c r="J23" s="85">
        <f>IF(I23&gt;B22,B22,I23)</f>
        <v>0</v>
      </c>
      <c r="K23" s="86"/>
      <c r="L23" s="244"/>
      <c r="M23" s="244"/>
      <c r="N23" s="88">
        <f>SUM(N20:N22)</f>
        <v>0</v>
      </c>
      <c r="O23" s="89">
        <f>IF(N23&gt;B22,B22,N23)</f>
        <v>0</v>
      </c>
      <c r="P23" s="90"/>
      <c r="Q23" s="29"/>
      <c r="R23" s="29"/>
      <c r="S23" s="41"/>
      <c r="T23" s="14"/>
      <c r="U23" s="14"/>
    </row>
    <row r="24" spans="1:21" ht="48" customHeight="1" x14ac:dyDescent="0.25">
      <c r="A24" s="457"/>
      <c r="B24" s="15" t="s">
        <v>253</v>
      </c>
      <c r="C24" s="7" t="s">
        <v>86</v>
      </c>
      <c r="D24" s="459" t="s">
        <v>218</v>
      </c>
      <c r="E24" s="459"/>
      <c r="F24" s="7" t="s">
        <v>204</v>
      </c>
      <c r="G24" s="7">
        <v>1</v>
      </c>
      <c r="H24" s="39"/>
      <c r="I24" s="62">
        <f>G24*H24</f>
        <v>0</v>
      </c>
      <c r="J24" s="473"/>
      <c r="K24" s="39"/>
      <c r="L24" s="7">
        <v>1</v>
      </c>
      <c r="M24" s="39"/>
      <c r="N24" s="56">
        <f>L24*M24</f>
        <v>0</v>
      </c>
      <c r="O24" s="453"/>
      <c r="P24" s="39"/>
      <c r="Q24" s="29"/>
      <c r="R24" s="29"/>
      <c r="S24" s="41"/>
      <c r="T24" s="14"/>
      <c r="U24" s="14"/>
    </row>
    <row r="25" spans="1:21" ht="51.75" customHeight="1" x14ac:dyDescent="0.25">
      <c r="A25" s="457"/>
      <c r="B25" s="79" t="s">
        <v>111</v>
      </c>
      <c r="C25" s="7" t="s">
        <v>87</v>
      </c>
      <c r="D25" s="459" t="s">
        <v>376</v>
      </c>
      <c r="E25" s="459"/>
      <c r="F25" s="7" t="s">
        <v>204</v>
      </c>
      <c r="G25" s="7">
        <v>0.5</v>
      </c>
      <c r="H25" s="39"/>
      <c r="I25" s="62">
        <f>G25*H25</f>
        <v>0</v>
      </c>
      <c r="J25" s="473"/>
      <c r="K25" s="39"/>
      <c r="L25" s="7">
        <v>0.5</v>
      </c>
      <c r="M25" s="39"/>
      <c r="N25" s="56">
        <f>L25*M25</f>
        <v>0</v>
      </c>
      <c r="O25" s="453"/>
      <c r="P25" s="39"/>
      <c r="Q25" s="29"/>
      <c r="R25" s="29"/>
      <c r="S25" s="41"/>
      <c r="T25" s="14"/>
      <c r="U25" s="14"/>
    </row>
    <row r="26" spans="1:21" ht="42" customHeight="1" x14ac:dyDescent="0.25">
      <c r="A26" s="79" t="s">
        <v>110</v>
      </c>
      <c r="B26" s="79">
        <v>15</v>
      </c>
      <c r="C26" s="7" t="s">
        <v>225</v>
      </c>
      <c r="D26" s="459" t="s">
        <v>377</v>
      </c>
      <c r="E26" s="459"/>
      <c r="F26" s="7" t="s">
        <v>204</v>
      </c>
      <c r="G26" s="7">
        <v>1.5</v>
      </c>
      <c r="H26" s="39"/>
      <c r="I26" s="62">
        <f>G26*H26</f>
        <v>0</v>
      </c>
      <c r="J26" s="473"/>
      <c r="K26" s="39"/>
      <c r="L26" s="7">
        <v>1.5</v>
      </c>
      <c r="M26" s="39"/>
      <c r="N26" s="56">
        <f>L26*M26</f>
        <v>0</v>
      </c>
      <c r="O26" s="453"/>
      <c r="P26" s="39"/>
      <c r="Q26" s="29"/>
      <c r="R26" s="29"/>
      <c r="S26" s="41"/>
      <c r="T26" s="14"/>
      <c r="U26" s="14"/>
    </row>
    <row r="27" spans="1:21" x14ac:dyDescent="0.25">
      <c r="A27" s="79">
        <v>35</v>
      </c>
      <c r="B27" s="462" t="s">
        <v>42</v>
      </c>
      <c r="C27" s="463"/>
      <c r="D27" s="463"/>
      <c r="E27" s="463"/>
      <c r="F27" s="463"/>
      <c r="G27" s="464"/>
      <c r="H27" s="83"/>
      <c r="I27" s="84">
        <f>SUM(I24:I26)</f>
        <v>0</v>
      </c>
      <c r="J27" s="85">
        <f>IF(I27&gt;B26,B26,I27)</f>
        <v>0</v>
      </c>
      <c r="K27" s="86"/>
      <c r="L27" s="244"/>
      <c r="M27" s="244"/>
      <c r="N27" s="88">
        <f>SUM(N24:N26)</f>
        <v>0</v>
      </c>
      <c r="O27" s="89">
        <f>IF(N27&gt;B26,B26,N27)</f>
        <v>0</v>
      </c>
      <c r="P27" s="90"/>
      <c r="Q27" s="29"/>
      <c r="R27" s="29"/>
      <c r="S27" s="41"/>
      <c r="T27" s="14"/>
      <c r="U27" s="14"/>
    </row>
    <row r="28" spans="1:21" ht="23.45" customHeight="1" x14ac:dyDescent="0.25">
      <c r="A28" s="467" t="s">
        <v>252</v>
      </c>
      <c r="B28" s="435" t="s">
        <v>254</v>
      </c>
      <c r="C28" s="7" t="s">
        <v>226</v>
      </c>
      <c r="D28" s="459" t="s">
        <v>223</v>
      </c>
      <c r="E28" s="77" t="s">
        <v>236</v>
      </c>
      <c r="F28" s="7" t="s">
        <v>119</v>
      </c>
      <c r="G28" s="7">
        <v>0.25</v>
      </c>
      <c r="H28" s="39"/>
      <c r="I28" s="62">
        <f>G28*H28</f>
        <v>0</v>
      </c>
      <c r="J28" s="78"/>
      <c r="K28" s="39"/>
      <c r="L28" s="7">
        <v>0.25</v>
      </c>
      <c r="M28" s="39"/>
      <c r="N28" s="56">
        <f>L28*M28</f>
        <v>0</v>
      </c>
      <c r="O28" s="397"/>
      <c r="P28" s="39"/>
      <c r="Q28" s="29"/>
      <c r="R28" s="29"/>
      <c r="S28" s="41"/>
      <c r="T28" s="14"/>
      <c r="U28" s="14"/>
    </row>
    <row r="29" spans="1:21" ht="18" customHeight="1" x14ac:dyDescent="0.25">
      <c r="A29" s="467"/>
      <c r="B29" s="471"/>
      <c r="C29" s="7" t="s">
        <v>228</v>
      </c>
      <c r="D29" s="459"/>
      <c r="E29" s="77" t="s">
        <v>237</v>
      </c>
      <c r="F29" s="7" t="s">
        <v>119</v>
      </c>
      <c r="G29" s="7">
        <v>0.5</v>
      </c>
      <c r="H29" s="39"/>
      <c r="I29" s="62">
        <f>G29*H29</f>
        <v>0</v>
      </c>
      <c r="J29" s="78"/>
      <c r="K29" s="39"/>
      <c r="L29" s="7">
        <v>0.5</v>
      </c>
      <c r="M29" s="39"/>
      <c r="N29" s="56">
        <f>L29*M29</f>
        <v>0</v>
      </c>
      <c r="O29" s="465"/>
      <c r="P29" s="39"/>
      <c r="Q29" s="29"/>
      <c r="R29" s="29"/>
      <c r="S29" s="41"/>
      <c r="T29" s="14"/>
      <c r="U29" s="14"/>
    </row>
    <row r="30" spans="1:21" ht="24.95" customHeight="1" x14ac:dyDescent="0.25">
      <c r="A30" s="467"/>
      <c r="B30" s="79" t="s">
        <v>111</v>
      </c>
      <c r="C30" s="7" t="s">
        <v>229</v>
      </c>
      <c r="D30" s="459" t="s">
        <v>224</v>
      </c>
      <c r="E30" s="77" t="s">
        <v>236</v>
      </c>
      <c r="F30" s="7" t="s">
        <v>119</v>
      </c>
      <c r="G30" s="7">
        <v>0.25</v>
      </c>
      <c r="H30" s="39"/>
      <c r="I30" s="62">
        <f>G30*H30</f>
        <v>0</v>
      </c>
      <c r="J30" s="78"/>
      <c r="K30" s="39"/>
      <c r="L30" s="7">
        <v>0.25</v>
      </c>
      <c r="M30" s="39"/>
      <c r="N30" s="56">
        <f>L30*M30</f>
        <v>0</v>
      </c>
      <c r="O30" s="465"/>
      <c r="P30" s="39"/>
      <c r="Q30" s="29"/>
      <c r="R30" s="29"/>
      <c r="S30" s="41"/>
      <c r="T30" s="14"/>
      <c r="U30" s="14"/>
    </row>
    <row r="31" spans="1:21" x14ac:dyDescent="0.25">
      <c r="A31" s="467"/>
      <c r="B31" s="79">
        <v>7</v>
      </c>
      <c r="C31" s="7" t="s">
        <v>232</v>
      </c>
      <c r="D31" s="459"/>
      <c r="E31" s="77" t="s">
        <v>237</v>
      </c>
      <c r="F31" s="7" t="s">
        <v>119</v>
      </c>
      <c r="G31" s="7">
        <v>0.5</v>
      </c>
      <c r="H31" s="39"/>
      <c r="I31" s="62">
        <f>G31*H31</f>
        <v>0</v>
      </c>
      <c r="J31" s="59"/>
      <c r="K31" s="39"/>
      <c r="L31" s="7">
        <v>0.5</v>
      </c>
      <c r="M31" s="39"/>
      <c r="N31" s="56">
        <f>L31*M31</f>
        <v>0</v>
      </c>
      <c r="O31" s="398"/>
      <c r="P31" s="39"/>
      <c r="Q31" s="29"/>
      <c r="R31" s="29"/>
      <c r="S31" s="41"/>
      <c r="T31" s="14"/>
      <c r="U31" s="14"/>
    </row>
    <row r="32" spans="1:21" x14ac:dyDescent="0.25">
      <c r="A32" s="467"/>
      <c r="B32" s="462" t="s">
        <v>42</v>
      </c>
      <c r="C32" s="463"/>
      <c r="D32" s="463"/>
      <c r="E32" s="463"/>
      <c r="F32" s="463"/>
      <c r="G32" s="464"/>
      <c r="H32" s="83"/>
      <c r="I32" s="84">
        <f>SUM(I28:I31)</f>
        <v>0</v>
      </c>
      <c r="J32" s="85">
        <f>IF(I32&gt;B31,B31,I32)</f>
        <v>0</v>
      </c>
      <c r="K32" s="86"/>
      <c r="L32" s="244"/>
      <c r="M32" s="244"/>
      <c r="N32" s="88">
        <f>SUM(N28:N31)</f>
        <v>0</v>
      </c>
      <c r="O32" s="89">
        <f>IF(N32&gt;B31,B31,N32)</f>
        <v>0</v>
      </c>
      <c r="P32" s="90"/>
      <c r="Q32" s="29"/>
      <c r="R32" s="29"/>
      <c r="S32" s="41"/>
      <c r="T32" s="14"/>
      <c r="U32" s="14"/>
    </row>
    <row r="33" spans="1:21" ht="55.5" customHeight="1" x14ac:dyDescent="0.25">
      <c r="A33" s="467"/>
      <c r="B33" s="15" t="s">
        <v>227</v>
      </c>
      <c r="C33" s="7" t="s">
        <v>263</v>
      </c>
      <c r="D33" s="459" t="s">
        <v>230</v>
      </c>
      <c r="E33" s="459"/>
      <c r="F33" s="7" t="s">
        <v>205</v>
      </c>
      <c r="G33" s="7">
        <v>0.75</v>
      </c>
      <c r="H33" s="39"/>
      <c r="I33" s="62">
        <f>G33*H33</f>
        <v>0</v>
      </c>
      <c r="J33" s="78"/>
      <c r="K33" s="39"/>
      <c r="L33" s="7">
        <v>0.75</v>
      </c>
      <c r="M33" s="39"/>
      <c r="N33" s="70">
        <f>L33*M33</f>
        <v>0</v>
      </c>
      <c r="O33" s="397"/>
      <c r="P33" s="39"/>
      <c r="Q33" s="29"/>
      <c r="R33" s="29"/>
      <c r="S33" s="41"/>
      <c r="T33" s="14"/>
      <c r="U33" s="14"/>
    </row>
    <row r="34" spans="1:21" ht="23.1" customHeight="1" x14ac:dyDescent="0.25">
      <c r="A34" s="467"/>
      <c r="B34" s="79" t="s">
        <v>111</v>
      </c>
      <c r="C34" s="458" t="s">
        <v>264</v>
      </c>
      <c r="D34" s="459" t="s">
        <v>231</v>
      </c>
      <c r="E34" s="459"/>
      <c r="F34" s="458" t="s">
        <v>205</v>
      </c>
      <c r="G34" s="458">
        <v>1</v>
      </c>
      <c r="H34" s="454"/>
      <c r="I34" s="444">
        <f>G34*H34</f>
        <v>0</v>
      </c>
      <c r="J34" s="468"/>
      <c r="K34" s="454"/>
      <c r="L34" s="458">
        <v>1</v>
      </c>
      <c r="M34" s="380"/>
      <c r="N34" s="466">
        <f>L34*M34</f>
        <v>0</v>
      </c>
      <c r="O34" s="465"/>
      <c r="P34" s="380"/>
      <c r="Q34" s="29"/>
      <c r="R34" s="29"/>
      <c r="S34" s="41"/>
      <c r="T34" s="14"/>
      <c r="U34" s="14"/>
    </row>
    <row r="35" spans="1:21" x14ac:dyDescent="0.25">
      <c r="A35" s="467"/>
      <c r="B35" s="79">
        <v>5</v>
      </c>
      <c r="C35" s="458"/>
      <c r="D35" s="459"/>
      <c r="E35" s="459"/>
      <c r="F35" s="458"/>
      <c r="G35" s="458"/>
      <c r="H35" s="454"/>
      <c r="I35" s="444"/>
      <c r="J35" s="468"/>
      <c r="K35" s="454"/>
      <c r="L35" s="458"/>
      <c r="M35" s="381"/>
      <c r="N35" s="466"/>
      <c r="O35" s="398"/>
      <c r="P35" s="381"/>
      <c r="Q35" s="29"/>
      <c r="R35" s="29"/>
      <c r="S35" s="41"/>
      <c r="T35" s="14"/>
      <c r="U35" s="14"/>
    </row>
    <row r="36" spans="1:21" x14ac:dyDescent="0.25">
      <c r="A36" s="467"/>
      <c r="B36" s="462" t="s">
        <v>42</v>
      </c>
      <c r="C36" s="463"/>
      <c r="D36" s="463"/>
      <c r="E36" s="463"/>
      <c r="F36" s="463"/>
      <c r="G36" s="464"/>
      <c r="H36" s="83"/>
      <c r="I36" s="84">
        <f>SUM(I33:I35)</f>
        <v>0</v>
      </c>
      <c r="J36" s="85">
        <f>IF(I36&gt;B35,B35,I36)</f>
        <v>0</v>
      </c>
      <c r="K36" s="86"/>
      <c r="L36" s="244"/>
      <c r="M36" s="244"/>
      <c r="N36" s="88">
        <f>SUM(N33:N35)</f>
        <v>0</v>
      </c>
      <c r="O36" s="89">
        <f>IF(N36&gt;B35,B35,N36)</f>
        <v>0</v>
      </c>
      <c r="P36" s="90"/>
      <c r="Q36" s="29"/>
      <c r="R36" s="29"/>
      <c r="S36" s="41"/>
      <c r="T36" s="14"/>
      <c r="U36" s="14"/>
    </row>
    <row r="37" spans="1:21" ht="25.5" x14ac:dyDescent="0.25">
      <c r="A37" s="467"/>
      <c r="B37" s="7" t="s">
        <v>355</v>
      </c>
      <c r="C37" s="458" t="s">
        <v>386</v>
      </c>
      <c r="D37" s="459" t="s">
        <v>233</v>
      </c>
      <c r="E37" s="459"/>
      <c r="F37" s="458" t="s">
        <v>119</v>
      </c>
      <c r="G37" s="458">
        <v>0.5</v>
      </c>
      <c r="H37" s="454"/>
      <c r="I37" s="444">
        <f>G37*H37</f>
        <v>0</v>
      </c>
      <c r="J37" s="468"/>
      <c r="K37" s="380"/>
      <c r="L37" s="458">
        <v>0.5</v>
      </c>
      <c r="M37" s="454"/>
      <c r="N37" s="396">
        <f>L37*M37</f>
        <v>0</v>
      </c>
      <c r="O37" s="456"/>
      <c r="P37" s="380"/>
      <c r="Q37" s="29"/>
      <c r="R37" s="29"/>
      <c r="S37" s="41"/>
      <c r="T37" s="14"/>
      <c r="U37" s="14"/>
    </row>
    <row r="38" spans="1:21" x14ac:dyDescent="0.25">
      <c r="A38" s="79" t="s">
        <v>110</v>
      </c>
      <c r="B38" s="79">
        <v>3</v>
      </c>
      <c r="C38" s="458"/>
      <c r="D38" s="459"/>
      <c r="E38" s="459"/>
      <c r="F38" s="458"/>
      <c r="G38" s="458"/>
      <c r="H38" s="454"/>
      <c r="I38" s="444"/>
      <c r="J38" s="468"/>
      <c r="K38" s="381"/>
      <c r="L38" s="458"/>
      <c r="M38" s="454"/>
      <c r="N38" s="396"/>
      <c r="O38" s="456"/>
      <c r="P38" s="381"/>
      <c r="Q38" s="29"/>
      <c r="R38" s="29"/>
      <c r="S38" s="41"/>
      <c r="T38" s="14"/>
      <c r="U38" s="14"/>
    </row>
    <row r="39" spans="1:21" x14ac:dyDescent="0.25">
      <c r="A39" s="79">
        <v>15</v>
      </c>
      <c r="B39" s="462" t="s">
        <v>42</v>
      </c>
      <c r="C39" s="463"/>
      <c r="D39" s="463"/>
      <c r="E39" s="463"/>
      <c r="F39" s="463"/>
      <c r="G39" s="464"/>
      <c r="H39" s="83"/>
      <c r="I39" s="84">
        <f>SUM(I37:I38)</f>
        <v>0</v>
      </c>
      <c r="J39" s="85">
        <f>IF(I39&gt;B38,B38,I39)</f>
        <v>0</v>
      </c>
      <c r="K39" s="86"/>
      <c r="L39" s="244"/>
      <c r="M39" s="244"/>
      <c r="N39" s="88">
        <f>SUM(N37:N38)</f>
        <v>0</v>
      </c>
      <c r="O39" s="89">
        <f>IF(N39&gt;B38,B38,N39)</f>
        <v>0</v>
      </c>
      <c r="P39" s="90"/>
      <c r="Q39" s="29"/>
      <c r="R39" s="29"/>
      <c r="S39" s="41"/>
      <c r="T39" s="14"/>
      <c r="U39" s="14"/>
    </row>
    <row r="40" spans="1:21" ht="15.75" thickBot="1" x14ac:dyDescent="0.3">
      <c r="A40" s="240"/>
      <c r="B40" s="80"/>
      <c r="C40" s="80"/>
      <c r="D40" s="80"/>
      <c r="E40" s="80"/>
      <c r="F40" s="80"/>
      <c r="G40" s="27"/>
      <c r="H40" s="27"/>
      <c r="I40" s="81"/>
      <c r="J40" s="82"/>
      <c r="K40" s="25"/>
      <c r="L40" s="27"/>
      <c r="M40" s="27"/>
      <c r="N40" s="81"/>
      <c r="O40" s="82"/>
      <c r="P40" s="25"/>
      <c r="Q40" s="29"/>
      <c r="R40" s="29"/>
      <c r="S40" s="41"/>
      <c r="T40" s="14"/>
      <c r="U40" s="14"/>
    </row>
    <row r="41" spans="1:21" s="73" customFormat="1" ht="16.5" thickBot="1" x14ac:dyDescent="0.3">
      <c r="A41" s="240"/>
      <c r="B41" s="420" t="s">
        <v>234</v>
      </c>
      <c r="C41" s="470"/>
      <c r="D41" s="470"/>
      <c r="E41" s="470"/>
      <c r="F41" s="470"/>
      <c r="G41" s="470"/>
      <c r="H41" s="421"/>
      <c r="I41" s="252">
        <f>I15+I19+I23+I27+I32+I36+I39</f>
        <v>0</v>
      </c>
      <c r="J41" s="247">
        <f>J15+J19+J23+J27+J32+J36+J39</f>
        <v>0</v>
      </c>
      <c r="K41" s="25"/>
      <c r="L41" s="25"/>
      <c r="M41" s="27"/>
      <c r="N41" s="246">
        <f>N15+N19+N23+N27+N32+N36+N39</f>
        <v>0</v>
      </c>
      <c r="O41" s="247">
        <f>O15+O19+O23+O27+O32+O36+O39</f>
        <v>0</v>
      </c>
      <c r="P41" s="25"/>
      <c r="Q41" s="71"/>
      <c r="R41" s="71"/>
      <c r="S41" s="71"/>
      <c r="T41" s="72"/>
      <c r="U41" s="72"/>
    </row>
    <row r="42" spans="1:2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5"/>
      <c r="K42" s="74"/>
      <c r="L42" s="74"/>
      <c r="M42" s="74"/>
      <c r="N42" s="74"/>
      <c r="O42" s="75"/>
      <c r="P42" s="74"/>
      <c r="Q42" s="41"/>
      <c r="R42" s="41"/>
      <c r="S42" s="41"/>
    </row>
    <row r="43" spans="1:2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69"/>
      <c r="K43" s="41"/>
      <c r="L43" s="41"/>
      <c r="M43" s="29"/>
      <c r="N43" s="41"/>
      <c r="O43" s="69"/>
      <c r="P43" s="41"/>
      <c r="Q43" s="41"/>
      <c r="R43" s="41"/>
      <c r="S43" s="41"/>
    </row>
    <row r="44" spans="1:21" x14ac:dyDescent="0.25">
      <c r="F44" s="16"/>
      <c r="G44" s="16"/>
      <c r="L44" s="16"/>
      <c r="Q44" s="41"/>
      <c r="R44" s="41"/>
      <c r="S44" s="41"/>
    </row>
    <row r="45" spans="1:21" x14ac:dyDescent="0.25">
      <c r="F45" s="16"/>
      <c r="G45" s="16"/>
      <c r="L45" s="16"/>
    </row>
    <row r="46" spans="1:21" x14ac:dyDescent="0.25">
      <c r="F46" s="16"/>
      <c r="G46" s="16"/>
      <c r="L46" s="16"/>
    </row>
    <row r="47" spans="1:21" s="14" customForma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76"/>
      <c r="K47" s="16"/>
      <c r="L47" s="16"/>
      <c r="N47" s="16"/>
      <c r="O47" s="76"/>
      <c r="P47" s="16"/>
    </row>
    <row r="48" spans="1:21" s="14" customForma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76"/>
      <c r="K48" s="16"/>
      <c r="L48" s="16"/>
      <c r="N48" s="16"/>
      <c r="O48" s="76"/>
      <c r="P48" s="16"/>
    </row>
    <row r="49" spans="1:16" s="14" customForma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76"/>
      <c r="K49" s="16"/>
      <c r="L49" s="16"/>
      <c r="N49" s="16"/>
      <c r="O49" s="76"/>
      <c r="P49" s="16"/>
    </row>
    <row r="50" spans="1:16" s="14" customForma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76"/>
      <c r="K50" s="16"/>
      <c r="L50" s="16"/>
      <c r="N50" s="16"/>
      <c r="O50" s="76"/>
      <c r="P50" s="16"/>
    </row>
    <row r="51" spans="1:16" s="14" customForma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76"/>
      <c r="K51" s="16"/>
      <c r="L51" s="16"/>
      <c r="N51" s="16"/>
      <c r="O51" s="76"/>
      <c r="P51" s="16"/>
    </row>
    <row r="52" spans="1:16" s="14" customForma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76"/>
      <c r="K52" s="16"/>
      <c r="L52" s="16"/>
      <c r="N52" s="16"/>
      <c r="O52" s="76"/>
      <c r="P52" s="16"/>
    </row>
    <row r="53" spans="1:16" s="14" customForma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76"/>
      <c r="K53" s="16"/>
      <c r="L53" s="16"/>
      <c r="N53" s="16"/>
      <c r="O53" s="76"/>
      <c r="P53" s="16"/>
    </row>
    <row r="54" spans="1:16" s="14" customForma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76"/>
      <c r="K54" s="16"/>
      <c r="L54" s="16"/>
      <c r="N54" s="16"/>
      <c r="O54" s="76"/>
      <c r="P54" s="16"/>
    </row>
    <row r="55" spans="1:16" s="14" customForma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76"/>
      <c r="K55" s="16"/>
      <c r="L55" s="16"/>
      <c r="N55" s="16"/>
      <c r="O55" s="76"/>
      <c r="P55" s="16"/>
    </row>
    <row r="56" spans="1:16" s="14" customForma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76"/>
      <c r="K56" s="16"/>
      <c r="L56" s="16"/>
      <c r="N56" s="16"/>
      <c r="O56" s="76"/>
      <c r="P56" s="16"/>
    </row>
    <row r="57" spans="1:16" s="14" customForma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76"/>
      <c r="K57" s="16"/>
      <c r="L57" s="16"/>
      <c r="N57" s="16"/>
      <c r="O57" s="76"/>
      <c r="P57" s="16"/>
    </row>
    <row r="58" spans="1:16" s="14" customForma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76"/>
      <c r="K58" s="16"/>
      <c r="L58" s="16"/>
      <c r="N58" s="16"/>
      <c r="O58" s="76"/>
      <c r="P58" s="16"/>
    </row>
    <row r="59" spans="1:16" s="14" customForma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76"/>
      <c r="K59" s="16"/>
      <c r="L59" s="16"/>
      <c r="N59" s="16"/>
      <c r="O59" s="76"/>
      <c r="P59" s="16"/>
    </row>
    <row r="60" spans="1:16" s="14" customForma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76"/>
      <c r="K60" s="16"/>
      <c r="L60" s="16"/>
      <c r="N60" s="16"/>
      <c r="O60" s="76"/>
      <c r="P60" s="16"/>
    </row>
    <row r="61" spans="1:16" s="14" customForma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76"/>
      <c r="K61" s="16"/>
      <c r="L61" s="16"/>
      <c r="N61" s="16"/>
      <c r="O61" s="76"/>
      <c r="P61" s="16"/>
    </row>
    <row r="62" spans="1:16" s="14" customForma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76"/>
      <c r="K62" s="16"/>
      <c r="L62" s="16"/>
      <c r="N62" s="16"/>
      <c r="O62" s="76"/>
      <c r="P62" s="16"/>
    </row>
    <row r="63" spans="1:16" s="14" customForma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76"/>
      <c r="K63" s="16"/>
      <c r="L63" s="16"/>
      <c r="N63" s="16"/>
      <c r="O63" s="76"/>
      <c r="P63" s="16"/>
    </row>
    <row r="64" spans="1:16" s="14" customForma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76"/>
      <c r="K64" s="16"/>
      <c r="L64" s="16"/>
      <c r="N64" s="16"/>
      <c r="O64" s="76"/>
      <c r="P64" s="16"/>
    </row>
    <row r="65" spans="1:21" s="14" customForma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76"/>
      <c r="K65" s="16"/>
      <c r="L65" s="16"/>
      <c r="N65" s="16"/>
      <c r="O65" s="76"/>
      <c r="P65" s="16"/>
    </row>
    <row r="66" spans="1:21" s="14" customForma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76"/>
      <c r="K66" s="16"/>
      <c r="L66" s="16"/>
      <c r="N66" s="16"/>
      <c r="O66" s="76"/>
      <c r="P66" s="16"/>
    </row>
    <row r="67" spans="1:21" s="14" customForma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76"/>
      <c r="K67" s="16"/>
      <c r="L67" s="16"/>
      <c r="N67" s="16"/>
      <c r="O67" s="76"/>
      <c r="P67" s="16"/>
    </row>
    <row r="68" spans="1:21" s="14" customFormat="1" x14ac:dyDescent="0.25">
      <c r="B68" s="16"/>
      <c r="C68" s="16"/>
      <c r="D68" s="16"/>
      <c r="E68" s="16"/>
      <c r="H68" s="16"/>
      <c r="I68" s="16"/>
      <c r="J68" s="76"/>
      <c r="K68" s="16"/>
      <c r="N68" s="16"/>
      <c r="O68" s="76"/>
      <c r="P68" s="16"/>
      <c r="Q68" s="16"/>
      <c r="R68" s="16"/>
      <c r="S68" s="16"/>
      <c r="T68" s="16"/>
      <c r="U68" s="16"/>
    </row>
    <row r="69" spans="1:21" s="14" customFormat="1" x14ac:dyDescent="0.25">
      <c r="B69" s="16"/>
      <c r="C69" s="16"/>
      <c r="D69" s="16"/>
      <c r="E69" s="16"/>
      <c r="H69" s="16"/>
      <c r="I69" s="16"/>
      <c r="J69" s="76"/>
      <c r="K69" s="16"/>
      <c r="N69" s="16"/>
      <c r="O69" s="76"/>
      <c r="P69" s="16"/>
      <c r="Q69" s="16"/>
      <c r="R69" s="16"/>
      <c r="S69" s="16"/>
      <c r="T69" s="16"/>
      <c r="U69" s="16"/>
    </row>
    <row r="70" spans="1:21" s="14" customFormat="1" x14ac:dyDescent="0.25">
      <c r="B70" s="16"/>
      <c r="C70" s="16"/>
      <c r="D70" s="16"/>
      <c r="E70" s="16"/>
      <c r="H70" s="16"/>
      <c r="I70" s="16"/>
      <c r="J70" s="76"/>
      <c r="K70" s="16"/>
      <c r="N70" s="16"/>
      <c r="O70" s="76"/>
      <c r="P70" s="16"/>
      <c r="Q70" s="16"/>
      <c r="R70" s="16"/>
      <c r="S70" s="16"/>
      <c r="T70" s="16"/>
      <c r="U70" s="16"/>
    </row>
    <row r="71" spans="1:21" s="14" customFormat="1" x14ac:dyDescent="0.25">
      <c r="B71" s="16"/>
      <c r="C71" s="16"/>
      <c r="D71" s="16"/>
      <c r="E71" s="16"/>
      <c r="H71" s="16"/>
      <c r="I71" s="16"/>
      <c r="J71" s="76"/>
      <c r="K71" s="16"/>
      <c r="N71" s="16"/>
      <c r="O71" s="76"/>
      <c r="P71" s="16"/>
      <c r="Q71" s="16"/>
      <c r="R71" s="16"/>
      <c r="S71" s="16"/>
      <c r="T71" s="16"/>
      <c r="U71" s="16"/>
    </row>
    <row r="72" spans="1:21" s="14" customFormat="1" x14ac:dyDescent="0.25">
      <c r="B72" s="16"/>
      <c r="C72" s="16"/>
      <c r="D72" s="16"/>
      <c r="E72" s="16"/>
      <c r="H72" s="16"/>
      <c r="I72" s="16"/>
      <c r="J72" s="76"/>
      <c r="K72" s="16"/>
      <c r="N72" s="16"/>
      <c r="O72" s="76"/>
      <c r="P72" s="16"/>
      <c r="Q72" s="16"/>
      <c r="R72" s="16"/>
      <c r="S72" s="16"/>
      <c r="T72" s="16"/>
      <c r="U72" s="16"/>
    </row>
    <row r="73" spans="1:21" s="14" customFormat="1" x14ac:dyDescent="0.25">
      <c r="B73" s="16"/>
      <c r="C73" s="16"/>
      <c r="D73" s="16"/>
      <c r="E73" s="16"/>
      <c r="H73" s="16"/>
      <c r="I73" s="16"/>
      <c r="J73" s="76"/>
      <c r="K73" s="16"/>
      <c r="N73" s="16"/>
      <c r="O73" s="76"/>
      <c r="P73" s="16"/>
      <c r="Q73" s="16"/>
      <c r="R73" s="16"/>
      <c r="S73" s="16"/>
      <c r="T73" s="16"/>
      <c r="U73" s="16"/>
    </row>
    <row r="74" spans="1:21" s="14" customFormat="1" x14ac:dyDescent="0.25">
      <c r="B74" s="16"/>
      <c r="C74" s="16"/>
      <c r="D74" s="16"/>
      <c r="E74" s="16"/>
      <c r="H74" s="16"/>
      <c r="I74" s="16"/>
      <c r="J74" s="76"/>
      <c r="K74" s="16"/>
      <c r="N74" s="16"/>
      <c r="O74" s="76"/>
      <c r="P74" s="16"/>
      <c r="Q74" s="16"/>
      <c r="R74" s="16"/>
      <c r="S74" s="16"/>
      <c r="T74" s="16"/>
      <c r="U74" s="16"/>
    </row>
    <row r="75" spans="1:21" s="14" customFormat="1" x14ac:dyDescent="0.25">
      <c r="B75" s="16"/>
      <c r="C75" s="16"/>
      <c r="D75" s="16"/>
      <c r="E75" s="16"/>
      <c r="H75" s="16"/>
      <c r="I75" s="16"/>
      <c r="J75" s="76"/>
      <c r="K75" s="16"/>
      <c r="N75" s="16"/>
      <c r="O75" s="76"/>
      <c r="P75" s="16"/>
      <c r="Q75" s="16"/>
      <c r="R75" s="16"/>
      <c r="S75" s="16"/>
      <c r="T75" s="16"/>
      <c r="U75" s="16"/>
    </row>
    <row r="76" spans="1:21" s="14" customFormat="1" x14ac:dyDescent="0.25">
      <c r="B76" s="16"/>
      <c r="C76" s="16"/>
      <c r="D76" s="16"/>
      <c r="E76" s="16"/>
      <c r="H76" s="16"/>
      <c r="I76" s="16"/>
      <c r="J76" s="76"/>
      <c r="K76" s="16"/>
      <c r="N76" s="16"/>
      <c r="O76" s="76"/>
      <c r="P76" s="16"/>
      <c r="Q76" s="16"/>
      <c r="R76" s="16"/>
      <c r="S76" s="16"/>
      <c r="T76" s="16"/>
      <c r="U76" s="16"/>
    </row>
    <row r="77" spans="1:21" s="14" customFormat="1" x14ac:dyDescent="0.25">
      <c r="B77" s="16"/>
      <c r="C77" s="16"/>
      <c r="D77" s="16"/>
      <c r="E77" s="16"/>
      <c r="H77" s="16"/>
      <c r="I77" s="16"/>
      <c r="J77" s="76"/>
      <c r="K77" s="16"/>
      <c r="N77" s="16"/>
      <c r="O77" s="76"/>
      <c r="P77" s="16"/>
      <c r="Q77" s="16"/>
      <c r="R77" s="16"/>
      <c r="S77" s="16"/>
      <c r="T77" s="16"/>
      <c r="U77" s="16"/>
    </row>
    <row r="78" spans="1:21" s="14" customFormat="1" x14ac:dyDescent="0.25">
      <c r="B78" s="16"/>
      <c r="C78" s="16"/>
      <c r="D78" s="16"/>
      <c r="E78" s="16"/>
      <c r="H78" s="16"/>
      <c r="I78" s="16"/>
      <c r="J78" s="76"/>
      <c r="K78" s="16"/>
      <c r="N78" s="16"/>
      <c r="O78" s="76"/>
      <c r="P78" s="16"/>
      <c r="Q78" s="16"/>
      <c r="R78" s="16"/>
      <c r="S78" s="16"/>
      <c r="T78" s="16"/>
      <c r="U78" s="16"/>
    </row>
  </sheetData>
  <sheetProtection algorithmName="SHA-512" hashValue="RJAagdruKFzy2U2ltbpSPkxvCVL9YPJr5IgglNZsDwCvDYn1QXjZO0aqWfHfR/uUCyJio762rCaK4Y/3GFajXw==" saltValue="pMcYqd/egfAPQythG1akDw==" spinCount="100000" sheet="1" objects="1" scenarios="1"/>
  <mergeCells count="90">
    <mergeCell ref="K34:K35"/>
    <mergeCell ref="K37:K38"/>
    <mergeCell ref="P34:P35"/>
    <mergeCell ref="P37:P38"/>
    <mergeCell ref="B4:I4"/>
    <mergeCell ref="D5:I5"/>
    <mergeCell ref="D11:E11"/>
    <mergeCell ref="H7:K8"/>
    <mergeCell ref="L7:P8"/>
    <mergeCell ref="J12:J14"/>
    <mergeCell ref="P9:P10"/>
    <mergeCell ref="K9:K10"/>
    <mergeCell ref="H9:J9"/>
    <mergeCell ref="B9:B10"/>
    <mergeCell ref="C9:C10"/>
    <mergeCell ref="D9:E10"/>
    <mergeCell ref="F9:F10"/>
    <mergeCell ref="G9:G10"/>
    <mergeCell ref="J24:J26"/>
    <mergeCell ref="D25:E25"/>
    <mergeCell ref="D24:E24"/>
    <mergeCell ref="J16:J18"/>
    <mergeCell ref="J20:J22"/>
    <mergeCell ref="I17:I18"/>
    <mergeCell ref="B19:G19"/>
    <mergeCell ref="D20:E20"/>
    <mergeCell ref="H17:H18"/>
    <mergeCell ref="D14:E14"/>
    <mergeCell ref="D13:E13"/>
    <mergeCell ref="D17:E18"/>
    <mergeCell ref="D34:E35"/>
    <mergeCell ref="B15:G15"/>
    <mergeCell ref="B41:H41"/>
    <mergeCell ref="D28:D29"/>
    <mergeCell ref="D26:E26"/>
    <mergeCell ref="H34:H35"/>
    <mergeCell ref="B39:G39"/>
    <mergeCell ref="B27:G27"/>
    <mergeCell ref="B32:G32"/>
    <mergeCell ref="B36:G36"/>
    <mergeCell ref="B28:B29"/>
    <mergeCell ref="F34:F35"/>
    <mergeCell ref="D33:E33"/>
    <mergeCell ref="G34:G35"/>
    <mergeCell ref="A28:A37"/>
    <mergeCell ref="B3:K3"/>
    <mergeCell ref="C37:C38"/>
    <mergeCell ref="D37:E38"/>
    <mergeCell ref="F37:F38"/>
    <mergeCell ref="G37:G38"/>
    <mergeCell ref="H37:H38"/>
    <mergeCell ref="I37:I38"/>
    <mergeCell ref="J37:J38"/>
    <mergeCell ref="D30:D31"/>
    <mergeCell ref="I34:I35"/>
    <mergeCell ref="J34:J35"/>
    <mergeCell ref="C34:C35"/>
    <mergeCell ref="A12:A17"/>
    <mergeCell ref="A9:A10"/>
    <mergeCell ref="C17:C18"/>
    <mergeCell ref="L37:L38"/>
    <mergeCell ref="M37:M38"/>
    <mergeCell ref="N37:N38"/>
    <mergeCell ref="O37:O38"/>
    <mergeCell ref="O16:O18"/>
    <mergeCell ref="L17:L18"/>
    <mergeCell ref="M17:M18"/>
    <mergeCell ref="N17:N18"/>
    <mergeCell ref="O28:O31"/>
    <mergeCell ref="O33:O35"/>
    <mergeCell ref="O24:O26"/>
    <mergeCell ref="L34:L35"/>
    <mergeCell ref="M34:M35"/>
    <mergeCell ref="N34:N35"/>
    <mergeCell ref="A1:P1"/>
    <mergeCell ref="A7:C7"/>
    <mergeCell ref="O20:O22"/>
    <mergeCell ref="K17:K18"/>
    <mergeCell ref="P17:P18"/>
    <mergeCell ref="L9:L10"/>
    <mergeCell ref="M9:O9"/>
    <mergeCell ref="O12:O14"/>
    <mergeCell ref="A20:A25"/>
    <mergeCell ref="F17:F18"/>
    <mergeCell ref="G17:G18"/>
    <mergeCell ref="D12:E12"/>
    <mergeCell ref="D21:E21"/>
    <mergeCell ref="D22:E22"/>
    <mergeCell ref="D16:E16"/>
    <mergeCell ref="B23:G23"/>
  </mergeCells>
  <phoneticPr fontId="5" type="noConversion"/>
  <conditionalFormatting sqref="M12:M17 M19:M34 M36:M38">
    <cfRule type="expression" dxfId="31" priority="17">
      <formula>$H12&lt;$M12</formula>
    </cfRule>
    <cfRule type="expression" dxfId="30" priority="18">
      <formula>$H12&gt;$M12</formula>
    </cfRule>
  </conditionalFormatting>
  <conditionalFormatting sqref="P12:P14">
    <cfRule type="expression" dxfId="29" priority="13">
      <formula>$H12&lt;$M12</formula>
    </cfRule>
    <cfRule type="expression" dxfId="28" priority="14">
      <formula>$H12&gt;$M12</formula>
    </cfRule>
  </conditionalFormatting>
  <conditionalFormatting sqref="P16:P17">
    <cfRule type="expression" dxfId="27" priority="11">
      <formula>$H16&lt;$M16</formula>
    </cfRule>
    <cfRule type="expression" dxfId="26" priority="12">
      <formula>$H16&gt;$M16</formula>
    </cfRule>
  </conditionalFormatting>
  <conditionalFormatting sqref="P20:P22">
    <cfRule type="expression" dxfId="25" priority="9">
      <formula>$H20&lt;$M20</formula>
    </cfRule>
    <cfRule type="expression" dxfId="24" priority="10">
      <formula>$H20&gt;$M20</formula>
    </cfRule>
  </conditionalFormatting>
  <conditionalFormatting sqref="P24:P26">
    <cfRule type="expression" dxfId="23" priority="7">
      <formula>$H24&lt;$M24</formula>
    </cfRule>
    <cfRule type="expression" dxfId="22" priority="8">
      <formula>$H24&gt;$M24</formula>
    </cfRule>
  </conditionalFormatting>
  <conditionalFormatting sqref="P28:P31">
    <cfRule type="expression" dxfId="21" priority="5">
      <formula>$H28&lt;$M28</formula>
    </cfRule>
    <cfRule type="expression" dxfId="20" priority="6">
      <formula>$H28&gt;$M28</formula>
    </cfRule>
  </conditionalFormatting>
  <conditionalFormatting sqref="P33:P34">
    <cfRule type="expression" dxfId="19" priority="3">
      <formula>$H33&lt;$M33</formula>
    </cfRule>
    <cfRule type="expression" dxfId="18" priority="4">
      <formula>$H33&gt;$M33</formula>
    </cfRule>
  </conditionalFormatting>
  <conditionalFormatting sqref="P37">
    <cfRule type="expression" dxfId="17" priority="1">
      <formula>$H37&lt;$M37</formula>
    </cfRule>
    <cfRule type="expression" dxfId="16" priority="2">
      <formula>$H37&gt;$M37</formula>
    </cfRule>
  </conditionalFormatting>
  <pageMargins left="0.15748031496062992" right="0.15748031496062992" top="0.15748031496062992" bottom="0.15748031496062992" header="0.15748031496062992" footer="0.15748031496062992"/>
  <pageSetup paperSize="8" scale="58" fitToHeight="0" orientation="landscape" r:id="rId1"/>
  <headerFooter>
    <oddFooter>&amp;L&amp;"-,Negrito"&amp;8ESEC- Concurso Interno
Professor Coordenador para a área Disciplinar de Ciências da Educação&amp;R&amp;10&amp;P de &amp;N</oddFooter>
  </headerFooter>
  <rowBreaks count="1" manualBreakCount="1">
    <brk id="23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U51"/>
  <sheetViews>
    <sheetView showGridLines="0" topLeftCell="A29" zoomScale="90" zoomScaleNormal="90" workbookViewId="0">
      <selection activeCell="M45" sqref="M45:M46"/>
    </sheetView>
  </sheetViews>
  <sheetFormatPr defaultColWidth="8.85546875" defaultRowHeight="15" x14ac:dyDescent="0.25"/>
  <cols>
    <col min="1" max="1" width="33.42578125" style="42" customWidth="1"/>
    <col min="2" max="2" width="29.140625" style="17" customWidth="1"/>
    <col min="3" max="3" width="4.5703125" style="17" customWidth="1"/>
    <col min="4" max="4" width="44.85546875" style="17" customWidth="1"/>
    <col min="5" max="5" width="23.42578125" style="17" customWidth="1"/>
    <col min="6" max="6" width="13.42578125" style="99" customWidth="1"/>
    <col min="7" max="7" width="7.42578125" style="99" customWidth="1"/>
    <col min="8" max="8" width="12.42578125" style="17" customWidth="1"/>
    <col min="9" max="9" width="8.85546875" style="17" customWidth="1"/>
    <col min="10" max="10" width="9.85546875" style="100" customWidth="1"/>
    <col min="11" max="11" width="35.28515625" style="42" customWidth="1"/>
    <col min="12" max="12" width="7.42578125" style="99" customWidth="1"/>
    <col min="13" max="13" width="12.42578125" style="17" customWidth="1"/>
    <col min="14" max="14" width="8.85546875" style="17"/>
    <col min="15" max="15" width="9.85546875" style="100" customWidth="1"/>
    <col min="16" max="16" width="31.140625" style="42" customWidth="1"/>
    <col min="17" max="16384" width="8.85546875" style="42"/>
  </cols>
  <sheetData>
    <row r="1" spans="1:21" s="40" customFormat="1" ht="18.600000000000001" customHeight="1" x14ac:dyDescent="0.25">
      <c r="A1" s="300" t="s">
        <v>345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spans="1:21" s="40" customFormat="1" ht="15.75" x14ac:dyDescent="0.25">
      <c r="B2" s="22"/>
      <c r="C2" s="22"/>
      <c r="D2" s="22"/>
      <c r="E2" s="22"/>
      <c r="F2" s="22"/>
      <c r="G2" s="22"/>
      <c r="H2" s="22"/>
      <c r="I2" s="22"/>
      <c r="J2" s="22"/>
      <c r="K2" s="28"/>
      <c r="L2" s="22"/>
      <c r="M2" s="22"/>
      <c r="N2" s="22"/>
      <c r="O2" s="22"/>
      <c r="P2" s="28"/>
    </row>
    <row r="3" spans="1:21" s="40" customFormat="1" ht="15.75" x14ac:dyDescent="0.25">
      <c r="B3" s="303" t="s">
        <v>275</v>
      </c>
      <c r="C3" s="303"/>
      <c r="D3" s="303"/>
      <c r="E3" s="303"/>
      <c r="F3" s="303"/>
      <c r="G3" s="303"/>
      <c r="H3" s="303"/>
      <c r="I3" s="303"/>
      <c r="J3" s="303"/>
      <c r="K3" s="303"/>
    </row>
    <row r="4" spans="1:21" s="40" customFormat="1" x14ac:dyDescent="0.25">
      <c r="B4" s="30"/>
      <c r="C4" s="30"/>
      <c r="D4" s="30"/>
      <c r="E4" s="30"/>
      <c r="F4" s="30"/>
      <c r="G4" s="30"/>
      <c r="H4" s="30"/>
      <c r="I4" s="30"/>
      <c r="J4" s="31"/>
      <c r="L4" s="30"/>
      <c r="M4" s="30"/>
      <c r="N4" s="30"/>
      <c r="O4" s="31"/>
    </row>
    <row r="5" spans="1:21" s="40" customFormat="1" ht="18.95" customHeight="1" x14ac:dyDescent="0.25">
      <c r="B5" s="23" t="str">
        <f>'1.Identificação '!A6</f>
        <v>Nome do candidato:</v>
      </c>
      <c r="D5" s="409">
        <f>'1.Identificação '!B6</f>
        <v>0</v>
      </c>
      <c r="E5" s="409"/>
      <c r="F5" s="409"/>
      <c r="G5" s="409"/>
      <c r="H5" s="409"/>
      <c r="I5" s="409"/>
      <c r="J5" s="94"/>
      <c r="O5" s="94"/>
    </row>
    <row r="6" spans="1:21" s="40" customFormat="1" x14ac:dyDescent="0.25">
      <c r="B6" s="495"/>
      <c r="C6" s="496"/>
      <c r="D6" s="496"/>
      <c r="E6" s="32"/>
      <c r="F6" s="92"/>
      <c r="G6" s="92"/>
      <c r="H6" s="32"/>
      <c r="I6" s="32"/>
      <c r="J6" s="93"/>
      <c r="L6" s="92"/>
      <c r="M6" s="32"/>
      <c r="N6" s="32"/>
      <c r="O6" s="93"/>
    </row>
    <row r="7" spans="1:21" s="40" customFormat="1" ht="14.45" customHeight="1" x14ac:dyDescent="0.25">
      <c r="A7" s="306" t="s">
        <v>13</v>
      </c>
      <c r="B7" s="306"/>
      <c r="C7" s="306"/>
      <c r="D7" s="287">
        <v>0.2</v>
      </c>
      <c r="F7" s="248"/>
      <c r="G7" s="499"/>
      <c r="H7" s="383" t="s">
        <v>291</v>
      </c>
      <c r="I7" s="384"/>
      <c r="J7" s="384"/>
      <c r="K7" s="385"/>
      <c r="L7" s="389" t="s">
        <v>292</v>
      </c>
      <c r="M7" s="390"/>
      <c r="N7" s="390"/>
      <c r="O7" s="390"/>
      <c r="P7" s="391"/>
    </row>
    <row r="8" spans="1:21" s="40" customFormat="1" x14ac:dyDescent="0.25">
      <c r="A8" s="165"/>
      <c r="B8" s="249"/>
      <c r="C8" s="249"/>
      <c r="D8" s="249"/>
      <c r="E8" s="249"/>
      <c r="F8" s="249"/>
      <c r="G8" s="499"/>
      <c r="H8" s="386"/>
      <c r="I8" s="387"/>
      <c r="J8" s="387"/>
      <c r="K8" s="388"/>
      <c r="L8" s="392"/>
      <c r="M8" s="393"/>
      <c r="N8" s="393"/>
      <c r="O8" s="393"/>
      <c r="P8" s="394"/>
    </row>
    <row r="9" spans="1:21" s="16" customFormat="1" ht="49.5" customHeight="1" x14ac:dyDescent="0.25">
      <c r="A9" s="469" t="s">
        <v>162</v>
      </c>
      <c r="B9" s="2" t="s">
        <v>29</v>
      </c>
      <c r="C9" s="2" t="s">
        <v>30</v>
      </c>
      <c r="D9" s="497" t="s">
        <v>6</v>
      </c>
      <c r="E9" s="498"/>
      <c r="F9" s="2" t="s">
        <v>33</v>
      </c>
      <c r="G9" s="2" t="s">
        <v>10</v>
      </c>
      <c r="H9" s="59" t="s">
        <v>285</v>
      </c>
      <c r="I9" s="59"/>
      <c r="J9" s="59"/>
      <c r="K9" s="59" t="s">
        <v>4</v>
      </c>
      <c r="L9" s="455" t="s">
        <v>10</v>
      </c>
      <c r="M9" s="456" t="s">
        <v>283</v>
      </c>
      <c r="N9" s="456"/>
      <c r="O9" s="456"/>
      <c r="P9" s="456" t="s">
        <v>284</v>
      </c>
      <c r="Q9" s="14"/>
      <c r="R9" s="14"/>
      <c r="T9" s="14"/>
      <c r="U9" s="14"/>
    </row>
    <row r="10" spans="1:21" s="16" customFormat="1" ht="89.25" x14ac:dyDescent="0.25">
      <c r="A10" s="469"/>
      <c r="B10" s="2"/>
      <c r="C10" s="2"/>
      <c r="D10" s="497"/>
      <c r="E10" s="498"/>
      <c r="F10" s="290"/>
      <c r="G10" s="2"/>
      <c r="H10" s="60" t="s">
        <v>296</v>
      </c>
      <c r="I10" s="59" t="s">
        <v>15</v>
      </c>
      <c r="J10" s="59" t="s">
        <v>28</v>
      </c>
      <c r="K10" s="59"/>
      <c r="L10" s="455"/>
      <c r="M10" s="38" t="s">
        <v>296</v>
      </c>
      <c r="N10" s="34" t="s">
        <v>15</v>
      </c>
      <c r="O10" s="34" t="s">
        <v>28</v>
      </c>
      <c r="P10" s="456"/>
      <c r="Q10" s="14"/>
      <c r="R10" s="14"/>
      <c r="T10" s="14"/>
      <c r="U10" s="14"/>
    </row>
    <row r="11" spans="1:21" s="16" customFormat="1" x14ac:dyDescent="0.25">
      <c r="A11" s="2" t="s">
        <v>55</v>
      </c>
      <c r="B11" s="2" t="s">
        <v>56</v>
      </c>
      <c r="C11" s="2" t="s">
        <v>57</v>
      </c>
      <c r="D11" s="497" t="s">
        <v>58</v>
      </c>
      <c r="E11" s="498"/>
      <c r="F11" s="2" t="s">
        <v>59</v>
      </c>
      <c r="G11" s="2" t="s">
        <v>60</v>
      </c>
      <c r="H11" s="59" t="s">
        <v>61</v>
      </c>
      <c r="I11" s="59" t="s">
        <v>31</v>
      </c>
      <c r="J11" s="59" t="s">
        <v>163</v>
      </c>
      <c r="K11" s="59" t="s">
        <v>164</v>
      </c>
      <c r="L11" s="34" t="s">
        <v>286</v>
      </c>
      <c r="M11" s="34" t="s">
        <v>287</v>
      </c>
      <c r="N11" s="34" t="s">
        <v>288</v>
      </c>
      <c r="O11" s="34" t="s">
        <v>289</v>
      </c>
      <c r="P11" s="34" t="s">
        <v>290</v>
      </c>
      <c r="Q11" s="14"/>
      <c r="R11" s="14"/>
      <c r="T11" s="14"/>
      <c r="U11" s="14"/>
    </row>
    <row r="12" spans="1:21" ht="45.75" customHeight="1" x14ac:dyDescent="0.25">
      <c r="A12" s="467" t="s">
        <v>238</v>
      </c>
      <c r="B12" s="101" t="s">
        <v>120</v>
      </c>
      <c r="C12" s="18" t="s">
        <v>91</v>
      </c>
      <c r="D12" s="485" t="s">
        <v>268</v>
      </c>
      <c r="E12" s="485">
        <v>1.5</v>
      </c>
      <c r="F12" s="18" t="s">
        <v>129</v>
      </c>
      <c r="G12" s="18">
        <v>9</v>
      </c>
      <c r="H12" s="39"/>
      <c r="I12" s="103">
        <f>G12*H12</f>
        <v>0</v>
      </c>
      <c r="J12" s="483"/>
      <c r="K12" s="39"/>
      <c r="L12" s="18">
        <v>9</v>
      </c>
      <c r="M12" s="39"/>
      <c r="N12" s="105">
        <f>L12*M12</f>
        <v>0</v>
      </c>
      <c r="O12" s="478"/>
      <c r="P12" s="39"/>
    </row>
    <row r="13" spans="1:21" ht="28.5" customHeight="1" x14ac:dyDescent="0.25">
      <c r="A13" s="467"/>
      <c r="B13" s="79" t="s">
        <v>111</v>
      </c>
      <c r="C13" s="18" t="s">
        <v>90</v>
      </c>
      <c r="D13" s="485" t="s">
        <v>239</v>
      </c>
      <c r="E13" s="485">
        <v>1</v>
      </c>
      <c r="F13" s="18" t="s">
        <v>129</v>
      </c>
      <c r="G13" s="18">
        <v>6</v>
      </c>
      <c r="H13" s="39"/>
      <c r="I13" s="103">
        <f t="shared" ref="I13:I14" si="0">G13*H13</f>
        <v>0</v>
      </c>
      <c r="J13" s="483"/>
      <c r="K13" s="39"/>
      <c r="L13" s="18">
        <v>6</v>
      </c>
      <c r="M13" s="39"/>
      <c r="N13" s="105">
        <f t="shared" ref="N13:N14" si="1">L13*M13</f>
        <v>0</v>
      </c>
      <c r="O13" s="478"/>
      <c r="P13" s="39"/>
    </row>
    <row r="14" spans="1:21" ht="57.95" customHeight="1" x14ac:dyDescent="0.25">
      <c r="A14" s="467"/>
      <c r="B14" s="79">
        <v>25</v>
      </c>
      <c r="C14" s="18" t="s">
        <v>11</v>
      </c>
      <c r="D14" s="485" t="s">
        <v>243</v>
      </c>
      <c r="E14" s="485">
        <v>1</v>
      </c>
      <c r="F14" s="18" t="s">
        <v>129</v>
      </c>
      <c r="G14" s="18">
        <v>6</v>
      </c>
      <c r="H14" s="39"/>
      <c r="I14" s="103">
        <f t="shared" si="0"/>
        <v>0</v>
      </c>
      <c r="J14" s="483"/>
      <c r="K14" s="39"/>
      <c r="L14" s="18">
        <v>6</v>
      </c>
      <c r="M14" s="39"/>
      <c r="N14" s="105">
        <f t="shared" si="1"/>
        <v>0</v>
      </c>
      <c r="O14" s="478"/>
      <c r="P14" s="39"/>
    </row>
    <row r="15" spans="1:21" ht="17.100000000000001" customHeight="1" x14ac:dyDescent="0.25">
      <c r="A15" s="467"/>
      <c r="B15" s="489" t="s">
        <v>40</v>
      </c>
      <c r="C15" s="490"/>
      <c r="D15" s="490"/>
      <c r="E15" s="490"/>
      <c r="F15" s="490"/>
      <c r="G15" s="491"/>
      <c r="H15" s="63"/>
      <c r="I15" s="110">
        <f>SUM(I12:I14)</f>
        <v>0</v>
      </c>
      <c r="J15" s="63">
        <f>IF(I15&gt;B14,B14,I15)</f>
        <v>0</v>
      </c>
      <c r="K15" s="111"/>
      <c r="L15" s="250"/>
      <c r="M15" s="250"/>
      <c r="N15" s="107">
        <f>SUM(N12:N14)</f>
        <v>0</v>
      </c>
      <c r="O15" s="108">
        <f>IF(N15&gt;B14,B14,N15)</f>
        <v>0</v>
      </c>
      <c r="P15" s="109"/>
    </row>
    <row r="16" spans="1:21" ht="56.25" customHeight="1" x14ac:dyDescent="0.25">
      <c r="A16" s="467"/>
      <c r="B16" s="486" t="s">
        <v>242</v>
      </c>
      <c r="C16" s="121" t="s">
        <v>39</v>
      </c>
      <c r="D16" s="485" t="s">
        <v>240</v>
      </c>
      <c r="E16" s="485">
        <v>0.25</v>
      </c>
      <c r="F16" s="18" t="s">
        <v>129</v>
      </c>
      <c r="G16" s="18">
        <v>1</v>
      </c>
      <c r="H16" s="39"/>
      <c r="I16" s="104">
        <f>G16*H16</f>
        <v>0</v>
      </c>
      <c r="J16" s="482"/>
      <c r="K16" s="39"/>
      <c r="L16" s="18">
        <v>1</v>
      </c>
      <c r="M16" s="39"/>
      <c r="N16" s="106">
        <f>L16*M16</f>
        <v>0</v>
      </c>
      <c r="O16" s="479"/>
      <c r="P16" s="39"/>
    </row>
    <row r="17" spans="1:16" ht="46.5" customHeight="1" x14ac:dyDescent="0.25">
      <c r="A17" s="467"/>
      <c r="B17" s="486"/>
      <c r="C17" s="121" t="s">
        <v>306</v>
      </c>
      <c r="D17" s="485" t="s">
        <v>130</v>
      </c>
      <c r="E17" s="485">
        <v>0.75</v>
      </c>
      <c r="F17" s="18" t="s">
        <v>129</v>
      </c>
      <c r="G17" s="18">
        <v>2</v>
      </c>
      <c r="H17" s="289"/>
      <c r="I17" s="104">
        <f>G17*H17</f>
        <v>0</v>
      </c>
      <c r="J17" s="482"/>
      <c r="K17" s="289"/>
      <c r="L17" s="18">
        <v>2</v>
      </c>
      <c r="M17" s="39"/>
      <c r="N17" s="106">
        <f>L17*M17</f>
        <v>0</v>
      </c>
      <c r="O17" s="479"/>
      <c r="P17" s="39"/>
    </row>
    <row r="18" spans="1:16" ht="48" customHeight="1" x14ac:dyDescent="0.25">
      <c r="A18" s="467"/>
      <c r="B18" s="79" t="s">
        <v>111</v>
      </c>
      <c r="C18" s="121" t="s">
        <v>1</v>
      </c>
      <c r="D18" s="485" t="s">
        <v>131</v>
      </c>
      <c r="E18" s="485">
        <v>0.25</v>
      </c>
      <c r="F18" s="18" t="s">
        <v>129</v>
      </c>
      <c r="G18" s="18">
        <v>1</v>
      </c>
      <c r="H18" s="39"/>
      <c r="I18" s="104">
        <f>G18*H18</f>
        <v>0</v>
      </c>
      <c r="J18" s="482"/>
      <c r="K18" s="39"/>
      <c r="L18" s="18">
        <v>1</v>
      </c>
      <c r="M18" s="39"/>
      <c r="N18" s="106">
        <f>L18*M18</f>
        <v>0</v>
      </c>
      <c r="O18" s="479"/>
      <c r="P18" s="39"/>
    </row>
    <row r="19" spans="1:16" ht="20.45" customHeight="1" x14ac:dyDescent="0.25">
      <c r="A19" s="467"/>
      <c r="B19" s="79">
        <v>10</v>
      </c>
      <c r="C19" s="18" t="s">
        <v>2</v>
      </c>
      <c r="D19" s="485" t="s">
        <v>241</v>
      </c>
      <c r="E19" s="485">
        <v>0.75</v>
      </c>
      <c r="F19" s="18" t="s">
        <v>129</v>
      </c>
      <c r="G19" s="18">
        <v>2</v>
      </c>
      <c r="H19" s="39"/>
      <c r="I19" s="104">
        <f>G19*H19</f>
        <v>0</v>
      </c>
      <c r="J19" s="482"/>
      <c r="K19" s="39"/>
      <c r="L19" s="18">
        <v>2</v>
      </c>
      <c r="M19" s="39"/>
      <c r="N19" s="106">
        <f>L19*M19</f>
        <v>0</v>
      </c>
      <c r="O19" s="479"/>
      <c r="P19" s="39"/>
    </row>
    <row r="20" spans="1:16" x14ac:dyDescent="0.25">
      <c r="A20" s="467"/>
      <c r="B20" s="489" t="s">
        <v>40</v>
      </c>
      <c r="C20" s="490"/>
      <c r="D20" s="490"/>
      <c r="E20" s="490"/>
      <c r="F20" s="490"/>
      <c r="G20" s="491"/>
      <c r="H20" s="63"/>
      <c r="I20" s="110">
        <f>SUM(I16:I19)</f>
        <v>0</v>
      </c>
      <c r="J20" s="63">
        <f>IF(I20&gt;B19,B19,I20)</f>
        <v>0</v>
      </c>
      <c r="K20" s="111"/>
      <c r="L20" s="250"/>
      <c r="M20" s="250"/>
      <c r="N20" s="107">
        <f>SUM(N16:N19)</f>
        <v>0</v>
      </c>
      <c r="O20" s="108">
        <f>IF(N20&gt;B19,B19,N20)</f>
        <v>0</v>
      </c>
      <c r="P20" s="109"/>
    </row>
    <row r="21" spans="1:16" ht="45.95" customHeight="1" x14ac:dyDescent="0.25">
      <c r="A21" s="467"/>
      <c r="B21" s="101" t="s">
        <v>244</v>
      </c>
      <c r="C21" s="18" t="s">
        <v>3</v>
      </c>
      <c r="D21" s="484" t="s">
        <v>388</v>
      </c>
      <c r="E21" s="484">
        <v>1</v>
      </c>
      <c r="F21" s="18" t="s">
        <v>129</v>
      </c>
      <c r="G21" s="18">
        <v>6</v>
      </c>
      <c r="H21" s="39"/>
      <c r="I21" s="104">
        <f t="shared" ref="I21:I23" si="2">G21*H21</f>
        <v>0</v>
      </c>
      <c r="J21" s="480"/>
      <c r="K21" s="39"/>
      <c r="L21" s="18">
        <v>6</v>
      </c>
      <c r="M21" s="39"/>
      <c r="N21" s="106">
        <f t="shared" ref="N21:N23" si="3">L21*M21</f>
        <v>0</v>
      </c>
      <c r="O21" s="477"/>
      <c r="P21" s="39"/>
    </row>
    <row r="22" spans="1:16" ht="33.6" customHeight="1" x14ac:dyDescent="0.25">
      <c r="A22" s="467"/>
      <c r="B22" s="79" t="s">
        <v>111</v>
      </c>
      <c r="C22" s="18" t="s">
        <v>22</v>
      </c>
      <c r="D22" s="484" t="s">
        <v>389</v>
      </c>
      <c r="E22" s="484">
        <v>1</v>
      </c>
      <c r="F22" s="18" t="s">
        <v>128</v>
      </c>
      <c r="G22" s="18">
        <v>6</v>
      </c>
      <c r="H22" s="39"/>
      <c r="I22" s="104">
        <f t="shared" si="2"/>
        <v>0</v>
      </c>
      <c r="J22" s="480"/>
      <c r="K22" s="39"/>
      <c r="L22" s="18">
        <v>6</v>
      </c>
      <c r="M22" s="39"/>
      <c r="N22" s="106">
        <f t="shared" si="3"/>
        <v>0</v>
      </c>
      <c r="O22" s="477"/>
      <c r="P22" s="39"/>
    </row>
    <row r="23" spans="1:16" ht="23.25" customHeight="1" x14ac:dyDescent="0.25">
      <c r="A23" s="79" t="s">
        <v>111</v>
      </c>
      <c r="B23" s="79">
        <v>35</v>
      </c>
      <c r="C23" s="18" t="s">
        <v>24</v>
      </c>
      <c r="D23" s="484" t="s">
        <v>132</v>
      </c>
      <c r="E23" s="484">
        <v>0.25</v>
      </c>
      <c r="F23" s="18" t="s">
        <v>129</v>
      </c>
      <c r="G23" s="18">
        <v>1.5</v>
      </c>
      <c r="H23" s="39"/>
      <c r="I23" s="104">
        <f t="shared" si="2"/>
        <v>0</v>
      </c>
      <c r="J23" s="480"/>
      <c r="K23" s="39"/>
      <c r="L23" s="18">
        <v>1.5</v>
      </c>
      <c r="M23" s="39"/>
      <c r="N23" s="106">
        <f t="shared" si="3"/>
        <v>0</v>
      </c>
      <c r="O23" s="477"/>
      <c r="P23" s="39"/>
    </row>
    <row r="24" spans="1:16" x14ac:dyDescent="0.25">
      <c r="A24" s="79">
        <v>70</v>
      </c>
      <c r="B24" s="412" t="s">
        <v>40</v>
      </c>
      <c r="C24" s="413"/>
      <c r="D24" s="413"/>
      <c r="E24" s="413"/>
      <c r="F24" s="413"/>
      <c r="G24" s="414"/>
      <c r="H24" s="63"/>
      <c r="I24" s="110">
        <f>SUM(I21:I23)</f>
        <v>0</v>
      </c>
      <c r="J24" s="63">
        <f>IF(I24&gt;B23,B23,I24)</f>
        <v>0</v>
      </c>
      <c r="K24" s="111"/>
      <c r="L24" s="250"/>
      <c r="M24" s="250"/>
      <c r="N24" s="107">
        <f>SUM(N21:N23)</f>
        <v>0</v>
      </c>
      <c r="O24" s="108">
        <f>IF(N24&gt;B23,B23,N24)</f>
        <v>0</v>
      </c>
      <c r="P24" s="109"/>
    </row>
    <row r="25" spans="1:16" ht="30.6" customHeight="1" x14ac:dyDescent="0.25">
      <c r="A25" s="467" t="s">
        <v>245</v>
      </c>
      <c r="B25" s="486" t="s">
        <v>121</v>
      </c>
      <c r="C25" s="18" t="s">
        <v>88</v>
      </c>
      <c r="D25" s="484" t="s">
        <v>133</v>
      </c>
      <c r="E25" s="484">
        <v>0.25</v>
      </c>
      <c r="F25" s="18" t="s">
        <v>134</v>
      </c>
      <c r="G25" s="18">
        <v>0.25</v>
      </c>
      <c r="H25" s="39"/>
      <c r="I25" s="104">
        <f>G25*H25</f>
        <v>0</v>
      </c>
      <c r="J25" s="480"/>
      <c r="K25" s="39"/>
      <c r="L25" s="18">
        <v>0.25</v>
      </c>
      <c r="M25" s="39"/>
      <c r="N25" s="106">
        <f>L25*M25</f>
        <v>0</v>
      </c>
      <c r="O25" s="477"/>
      <c r="P25" s="39"/>
    </row>
    <row r="26" spans="1:16" ht="30.6" customHeight="1" x14ac:dyDescent="0.25">
      <c r="A26" s="467"/>
      <c r="B26" s="486"/>
      <c r="C26" s="18" t="s">
        <v>43</v>
      </c>
      <c r="D26" s="487" t="s">
        <v>373</v>
      </c>
      <c r="E26" s="488"/>
      <c r="F26" s="18" t="s">
        <v>374</v>
      </c>
      <c r="G26" s="18">
        <v>0.1</v>
      </c>
      <c r="H26" s="39"/>
      <c r="I26" s="104">
        <f>G26*H26</f>
        <v>0</v>
      </c>
      <c r="J26" s="480"/>
      <c r="K26" s="39"/>
      <c r="L26" s="18">
        <v>0.1</v>
      </c>
      <c r="M26" s="39"/>
      <c r="N26" s="106">
        <f>L26*M26</f>
        <v>0</v>
      </c>
      <c r="O26" s="477"/>
      <c r="P26" s="39"/>
    </row>
    <row r="27" spans="1:16" ht="17.45" customHeight="1" x14ac:dyDescent="0.25">
      <c r="A27" s="467"/>
      <c r="B27" s="486"/>
      <c r="C27" s="18" t="s">
        <v>44</v>
      </c>
      <c r="D27" s="484" t="s">
        <v>135</v>
      </c>
      <c r="E27" s="484">
        <v>0.75</v>
      </c>
      <c r="F27" s="18" t="s">
        <v>134</v>
      </c>
      <c r="G27" s="18">
        <v>0.75</v>
      </c>
      <c r="H27" s="39"/>
      <c r="I27" s="104">
        <f t="shared" ref="I27:I28" si="4">G27*H27</f>
        <v>0</v>
      </c>
      <c r="J27" s="480"/>
      <c r="K27" s="39"/>
      <c r="L27" s="18">
        <v>0.75</v>
      </c>
      <c r="M27" s="39"/>
      <c r="N27" s="106">
        <f t="shared" ref="N27:N28" si="5">L27*M27</f>
        <v>0</v>
      </c>
      <c r="O27" s="477"/>
      <c r="P27" s="39"/>
    </row>
    <row r="28" spans="1:16" x14ac:dyDescent="0.25">
      <c r="A28" s="467"/>
      <c r="B28" s="486"/>
      <c r="C28" s="18" t="s">
        <v>46</v>
      </c>
      <c r="D28" s="484" t="s">
        <v>136</v>
      </c>
      <c r="E28" s="484">
        <v>0.5</v>
      </c>
      <c r="F28" s="18" t="s">
        <v>134</v>
      </c>
      <c r="G28" s="18">
        <v>0.5</v>
      </c>
      <c r="H28" s="39"/>
      <c r="I28" s="104">
        <f t="shared" si="4"/>
        <v>0</v>
      </c>
      <c r="J28" s="480"/>
      <c r="K28" s="39"/>
      <c r="L28" s="18">
        <v>0.5</v>
      </c>
      <c r="M28" s="39"/>
      <c r="N28" s="106">
        <f t="shared" si="5"/>
        <v>0</v>
      </c>
      <c r="O28" s="477"/>
      <c r="P28" s="39"/>
    </row>
    <row r="29" spans="1:16" x14ac:dyDescent="0.25">
      <c r="A29" s="467"/>
      <c r="B29" s="18" t="s">
        <v>111</v>
      </c>
      <c r="C29" s="18" t="s">
        <v>89</v>
      </c>
      <c r="D29" s="484" t="s">
        <v>137</v>
      </c>
      <c r="E29" s="484">
        <v>0.5</v>
      </c>
      <c r="F29" s="18" t="s">
        <v>134</v>
      </c>
      <c r="G29" s="18">
        <v>0.5</v>
      </c>
      <c r="H29" s="39"/>
      <c r="I29" s="104">
        <f>G29*H29</f>
        <v>0</v>
      </c>
      <c r="J29" s="480"/>
      <c r="K29" s="39"/>
      <c r="L29" s="18">
        <v>0.5</v>
      </c>
      <c r="M29" s="39"/>
      <c r="N29" s="106">
        <f>L29*M29</f>
        <v>0</v>
      </c>
      <c r="O29" s="477"/>
      <c r="P29" s="39"/>
    </row>
    <row r="30" spans="1:16" x14ac:dyDescent="0.25">
      <c r="A30" s="467"/>
      <c r="B30" s="18">
        <v>10</v>
      </c>
      <c r="C30" s="18" t="s">
        <v>23</v>
      </c>
      <c r="D30" s="484" t="s">
        <v>138</v>
      </c>
      <c r="E30" s="484">
        <v>0.25</v>
      </c>
      <c r="F30" s="18" t="s">
        <v>134</v>
      </c>
      <c r="G30" s="18">
        <v>0.25</v>
      </c>
      <c r="H30" s="39"/>
      <c r="I30" s="104">
        <f>G30*H30</f>
        <v>0</v>
      </c>
      <c r="J30" s="480"/>
      <c r="K30" s="39"/>
      <c r="L30" s="18">
        <v>0.25</v>
      </c>
      <c r="M30" s="39"/>
      <c r="N30" s="106">
        <f>L30*M30</f>
        <v>0</v>
      </c>
      <c r="O30" s="477"/>
      <c r="P30" s="39"/>
    </row>
    <row r="31" spans="1:16" x14ac:dyDescent="0.25">
      <c r="A31" s="467"/>
      <c r="B31" s="412" t="s">
        <v>40</v>
      </c>
      <c r="C31" s="413"/>
      <c r="D31" s="413"/>
      <c r="E31" s="413"/>
      <c r="F31" s="413"/>
      <c r="G31" s="414"/>
      <c r="H31" s="63"/>
      <c r="I31" s="110">
        <f>SUM(I25:I30)</f>
        <v>0</v>
      </c>
      <c r="J31" s="63">
        <f>IF(I31&gt;B30,B30,I31)</f>
        <v>0</v>
      </c>
      <c r="K31" s="111"/>
      <c r="L31" s="250"/>
      <c r="M31" s="250"/>
      <c r="N31" s="107">
        <f>SUM(N25:N30)</f>
        <v>0</v>
      </c>
      <c r="O31" s="108">
        <f>IF(N31&gt;B30,B30,N31)</f>
        <v>0</v>
      </c>
      <c r="P31" s="109"/>
    </row>
    <row r="32" spans="1:16" ht="27.75" customHeight="1" x14ac:dyDescent="0.25">
      <c r="A32" s="467"/>
      <c r="B32" s="486" t="s">
        <v>265</v>
      </c>
      <c r="C32" s="102" t="s">
        <v>16</v>
      </c>
      <c r="D32" s="484" t="s">
        <v>139</v>
      </c>
      <c r="E32" s="484">
        <v>0.75</v>
      </c>
      <c r="F32" s="18" t="s">
        <v>119</v>
      </c>
      <c r="G32" s="18">
        <v>0.75</v>
      </c>
      <c r="H32" s="39"/>
      <c r="I32" s="104">
        <f t="shared" ref="I32:I36" si="6">G32*H32</f>
        <v>0</v>
      </c>
      <c r="J32" s="482"/>
      <c r="K32" s="39"/>
      <c r="L32" s="18">
        <v>0.75</v>
      </c>
      <c r="M32" s="39"/>
      <c r="N32" s="106">
        <f t="shared" ref="N32:N36" si="7">L32*M32</f>
        <v>0</v>
      </c>
      <c r="O32" s="479"/>
      <c r="P32" s="39"/>
    </row>
    <row r="33" spans="1:16" ht="32.25" customHeight="1" x14ac:dyDescent="0.25">
      <c r="A33" s="467"/>
      <c r="B33" s="486"/>
      <c r="C33" s="102" t="s">
        <v>34</v>
      </c>
      <c r="D33" s="484" t="s">
        <v>140</v>
      </c>
      <c r="E33" s="484">
        <v>0.5</v>
      </c>
      <c r="F33" s="18" t="s">
        <v>119</v>
      </c>
      <c r="G33" s="18">
        <v>0.5</v>
      </c>
      <c r="H33" s="39"/>
      <c r="I33" s="104">
        <f t="shared" si="6"/>
        <v>0</v>
      </c>
      <c r="J33" s="482"/>
      <c r="K33" s="39"/>
      <c r="L33" s="18">
        <v>0.5</v>
      </c>
      <c r="M33" s="39"/>
      <c r="N33" s="106">
        <f t="shared" si="7"/>
        <v>0</v>
      </c>
      <c r="O33" s="479"/>
      <c r="P33" s="39"/>
    </row>
    <row r="34" spans="1:16" ht="27" customHeight="1" x14ac:dyDescent="0.25">
      <c r="A34" s="467"/>
      <c r="B34" s="486"/>
      <c r="C34" s="18" t="s">
        <v>54</v>
      </c>
      <c r="D34" s="484" t="s">
        <v>141</v>
      </c>
      <c r="E34" s="484">
        <v>0.25</v>
      </c>
      <c r="F34" s="18" t="s">
        <v>144</v>
      </c>
      <c r="G34" s="18">
        <v>0.25</v>
      </c>
      <c r="H34" s="39"/>
      <c r="I34" s="104">
        <f t="shared" si="6"/>
        <v>0</v>
      </c>
      <c r="J34" s="482"/>
      <c r="K34" s="39"/>
      <c r="L34" s="18">
        <v>0.25</v>
      </c>
      <c r="M34" s="39"/>
      <c r="N34" s="106">
        <f t="shared" si="7"/>
        <v>0</v>
      </c>
      <c r="O34" s="479"/>
      <c r="P34" s="39"/>
    </row>
    <row r="35" spans="1:16" ht="32.1" customHeight="1" x14ac:dyDescent="0.25">
      <c r="A35" s="467"/>
      <c r="B35" s="18" t="s">
        <v>111</v>
      </c>
      <c r="C35" s="18" t="s">
        <v>5</v>
      </c>
      <c r="D35" s="484" t="s">
        <v>142</v>
      </c>
      <c r="E35" s="484">
        <v>0.25</v>
      </c>
      <c r="F35" s="18" t="s">
        <v>80</v>
      </c>
      <c r="G35" s="18">
        <v>0.25</v>
      </c>
      <c r="H35" s="39"/>
      <c r="I35" s="104">
        <f t="shared" si="6"/>
        <v>0</v>
      </c>
      <c r="J35" s="482"/>
      <c r="K35" s="39"/>
      <c r="L35" s="18">
        <v>0.25</v>
      </c>
      <c r="M35" s="39"/>
      <c r="N35" s="106">
        <f t="shared" si="7"/>
        <v>0</v>
      </c>
      <c r="O35" s="479"/>
      <c r="P35" s="39"/>
    </row>
    <row r="36" spans="1:16" ht="25.5" x14ac:dyDescent="0.25">
      <c r="A36" s="79" t="s">
        <v>111</v>
      </c>
      <c r="B36" s="18">
        <v>10</v>
      </c>
      <c r="C36" s="18" t="s">
        <v>0</v>
      </c>
      <c r="D36" s="484" t="s">
        <v>143</v>
      </c>
      <c r="E36" s="484">
        <v>0.25</v>
      </c>
      <c r="F36" s="18" t="s">
        <v>145</v>
      </c>
      <c r="G36" s="18">
        <v>0.25</v>
      </c>
      <c r="H36" s="39"/>
      <c r="I36" s="104">
        <f t="shared" si="6"/>
        <v>0</v>
      </c>
      <c r="J36" s="482"/>
      <c r="K36" s="39"/>
      <c r="L36" s="18">
        <v>0.25</v>
      </c>
      <c r="M36" s="39"/>
      <c r="N36" s="106">
        <f t="shared" si="7"/>
        <v>0</v>
      </c>
      <c r="O36" s="479"/>
      <c r="P36" s="39"/>
    </row>
    <row r="37" spans="1:16" x14ac:dyDescent="0.25">
      <c r="A37" s="79">
        <v>20</v>
      </c>
      <c r="B37" s="493" t="s">
        <v>40</v>
      </c>
      <c r="C37" s="494"/>
      <c r="D37" s="494"/>
      <c r="E37" s="494"/>
      <c r="F37" s="494"/>
      <c r="G37" s="494"/>
      <c r="H37" s="112"/>
      <c r="I37" s="110">
        <f>SUM(I32:I36)</f>
        <v>0</v>
      </c>
      <c r="J37" s="63">
        <f>IF(I37&gt;B36,B36,I37)</f>
        <v>0</v>
      </c>
      <c r="K37" s="111"/>
      <c r="L37" s="250"/>
      <c r="M37" s="250"/>
      <c r="N37" s="107">
        <f>SUM(N32:N36)</f>
        <v>0</v>
      </c>
      <c r="O37" s="108">
        <f>IF(N37&gt;B36,B36,N37)</f>
        <v>0</v>
      </c>
      <c r="P37" s="109"/>
    </row>
    <row r="38" spans="1:16" ht="26.1" customHeight="1" x14ac:dyDescent="0.25">
      <c r="A38" s="492" t="s">
        <v>266</v>
      </c>
      <c r="B38" s="486" t="s">
        <v>125</v>
      </c>
      <c r="C38" s="18" t="s">
        <v>12</v>
      </c>
      <c r="D38" s="487" t="s">
        <v>146</v>
      </c>
      <c r="E38" s="488"/>
      <c r="F38" s="18" t="s">
        <v>53</v>
      </c>
      <c r="G38" s="18">
        <v>1</v>
      </c>
      <c r="H38" s="39"/>
      <c r="I38" s="104">
        <f>G38*H38</f>
        <v>0</v>
      </c>
      <c r="J38" s="480"/>
      <c r="K38" s="39"/>
      <c r="L38" s="18">
        <v>1</v>
      </c>
      <c r="M38" s="39"/>
      <c r="N38" s="106">
        <f>L38*M38</f>
        <v>0</v>
      </c>
      <c r="O38" s="477"/>
      <c r="P38" s="39"/>
    </row>
    <row r="39" spans="1:16" x14ac:dyDescent="0.25">
      <c r="A39" s="492"/>
      <c r="B39" s="486"/>
      <c r="C39" s="18" t="s">
        <v>122</v>
      </c>
      <c r="D39" s="484" t="s">
        <v>147</v>
      </c>
      <c r="E39" s="484">
        <v>0.75</v>
      </c>
      <c r="F39" s="18" t="s">
        <v>53</v>
      </c>
      <c r="G39" s="18">
        <v>0.75</v>
      </c>
      <c r="H39" s="39"/>
      <c r="I39" s="104">
        <f t="shared" ref="I39:I41" si="8">G39*H39</f>
        <v>0</v>
      </c>
      <c r="J39" s="480"/>
      <c r="K39" s="39"/>
      <c r="L39" s="18">
        <v>0.75</v>
      </c>
      <c r="M39" s="39"/>
      <c r="N39" s="106">
        <f t="shared" ref="N39:N41" si="9">L39*M39</f>
        <v>0</v>
      </c>
      <c r="O39" s="477"/>
      <c r="P39" s="39"/>
    </row>
    <row r="40" spans="1:16" ht="18.95" customHeight="1" x14ac:dyDescent="0.25">
      <c r="A40" s="492"/>
      <c r="B40" s="486"/>
      <c r="C40" s="18" t="s">
        <v>123</v>
      </c>
      <c r="D40" s="484" t="s">
        <v>148</v>
      </c>
      <c r="E40" s="484">
        <v>1</v>
      </c>
      <c r="F40" s="18" t="s">
        <v>53</v>
      </c>
      <c r="G40" s="18">
        <v>1</v>
      </c>
      <c r="H40" s="39"/>
      <c r="I40" s="104">
        <f t="shared" si="8"/>
        <v>0</v>
      </c>
      <c r="J40" s="480"/>
      <c r="K40" s="39"/>
      <c r="L40" s="18">
        <v>1</v>
      </c>
      <c r="M40" s="39"/>
      <c r="N40" s="106">
        <f t="shared" si="9"/>
        <v>0</v>
      </c>
      <c r="O40" s="477"/>
      <c r="P40" s="39"/>
    </row>
    <row r="41" spans="1:16" ht="18.95" customHeight="1" x14ac:dyDescent="0.25">
      <c r="A41" s="492"/>
      <c r="B41" s="486"/>
      <c r="C41" s="18" t="s">
        <v>124</v>
      </c>
      <c r="D41" s="484" t="s">
        <v>149</v>
      </c>
      <c r="E41" s="484">
        <v>0.75</v>
      </c>
      <c r="F41" s="18" t="s">
        <v>53</v>
      </c>
      <c r="G41" s="18">
        <v>0.75</v>
      </c>
      <c r="H41" s="39"/>
      <c r="I41" s="104">
        <f t="shared" si="8"/>
        <v>0</v>
      </c>
      <c r="J41" s="480"/>
      <c r="K41" s="39"/>
      <c r="L41" s="18">
        <v>0.75</v>
      </c>
      <c r="M41" s="39"/>
      <c r="N41" s="106">
        <f t="shared" si="9"/>
        <v>0</v>
      </c>
      <c r="O41" s="477"/>
      <c r="P41" s="39"/>
    </row>
    <row r="42" spans="1:16" ht="25.5" x14ac:dyDescent="0.25">
      <c r="A42" s="492"/>
      <c r="B42" s="18" t="s">
        <v>111</v>
      </c>
      <c r="C42" s="18" t="s">
        <v>126</v>
      </c>
      <c r="D42" s="484" t="s">
        <v>150</v>
      </c>
      <c r="E42" s="484">
        <v>0.5</v>
      </c>
      <c r="F42" s="18" t="s">
        <v>151</v>
      </c>
      <c r="G42" s="18">
        <v>0.5</v>
      </c>
      <c r="H42" s="39"/>
      <c r="I42" s="104">
        <f>G42*H42</f>
        <v>0</v>
      </c>
      <c r="J42" s="480"/>
      <c r="K42" s="39"/>
      <c r="L42" s="18">
        <v>0.5</v>
      </c>
      <c r="M42" s="39"/>
      <c r="N42" s="106">
        <f>L42*M42</f>
        <v>0</v>
      </c>
      <c r="O42" s="477"/>
      <c r="P42" s="39"/>
    </row>
    <row r="43" spans="1:16" ht="25.5" x14ac:dyDescent="0.25">
      <c r="A43" s="492"/>
      <c r="B43" s="18">
        <v>5</v>
      </c>
      <c r="C43" s="18" t="s">
        <v>127</v>
      </c>
      <c r="D43" s="484" t="s">
        <v>152</v>
      </c>
      <c r="E43" s="484">
        <v>1</v>
      </c>
      <c r="F43" s="18" t="s">
        <v>153</v>
      </c>
      <c r="G43" s="18">
        <v>0.5</v>
      </c>
      <c r="H43" s="39"/>
      <c r="I43" s="104">
        <f>G43*H43</f>
        <v>0</v>
      </c>
      <c r="J43" s="480"/>
      <c r="K43" s="39"/>
      <c r="L43" s="18">
        <v>0.5</v>
      </c>
      <c r="M43" s="39"/>
      <c r="N43" s="106">
        <f>L43*M43</f>
        <v>0</v>
      </c>
      <c r="O43" s="477"/>
      <c r="P43" s="39"/>
    </row>
    <row r="44" spans="1:16" x14ac:dyDescent="0.25">
      <c r="A44" s="492"/>
      <c r="B44" s="412" t="s">
        <v>40</v>
      </c>
      <c r="C44" s="413"/>
      <c r="D44" s="413"/>
      <c r="E44" s="413"/>
      <c r="F44" s="413"/>
      <c r="G44" s="413"/>
      <c r="H44" s="112"/>
      <c r="I44" s="110">
        <f>SUM(I38:I43)</f>
        <v>0</v>
      </c>
      <c r="J44" s="63">
        <f>IF(I44&gt;B43,B43,I44)</f>
        <v>0</v>
      </c>
      <c r="K44" s="111"/>
      <c r="L44" s="251"/>
      <c r="M44" s="250"/>
      <c r="N44" s="107">
        <f>SUM(N38:N43)</f>
        <v>0</v>
      </c>
      <c r="O44" s="108">
        <f>IF(N44&gt;B43,B43,N44)</f>
        <v>0</v>
      </c>
      <c r="P44" s="109"/>
    </row>
    <row r="45" spans="1:16" ht="32.1" customHeight="1" x14ac:dyDescent="0.25">
      <c r="A45" s="492"/>
      <c r="B45" s="18" t="s">
        <v>356</v>
      </c>
      <c r="C45" s="18" t="s">
        <v>267</v>
      </c>
      <c r="D45" s="484" t="s">
        <v>154</v>
      </c>
      <c r="E45" s="484">
        <v>0.5</v>
      </c>
      <c r="F45" s="18" t="s">
        <v>53</v>
      </c>
      <c r="G45" s="18">
        <v>0.5</v>
      </c>
      <c r="H45" s="39"/>
      <c r="I45" s="103">
        <f>G45*H45</f>
        <v>0</v>
      </c>
      <c r="J45" s="480"/>
      <c r="K45" s="39"/>
      <c r="L45" s="18">
        <v>0.5</v>
      </c>
      <c r="M45" s="39"/>
      <c r="N45" s="105">
        <f>L45*M45</f>
        <v>0</v>
      </c>
      <c r="O45" s="477"/>
      <c r="P45" s="39"/>
    </row>
    <row r="46" spans="1:16" ht="30.6" customHeight="1" x14ac:dyDescent="0.25">
      <c r="A46" s="79" t="s">
        <v>111</v>
      </c>
      <c r="B46" s="18">
        <v>5</v>
      </c>
      <c r="C46" s="18" t="s">
        <v>387</v>
      </c>
      <c r="D46" s="484" t="s">
        <v>155</v>
      </c>
      <c r="E46" s="484">
        <v>0.25</v>
      </c>
      <c r="F46" s="18" t="s">
        <v>156</v>
      </c>
      <c r="G46" s="18">
        <v>0.25</v>
      </c>
      <c r="H46" s="39"/>
      <c r="I46" s="103">
        <f>G46*H46</f>
        <v>0</v>
      </c>
      <c r="J46" s="480"/>
      <c r="K46" s="39"/>
      <c r="L46" s="18">
        <v>0.25</v>
      </c>
      <c r="M46" s="39"/>
      <c r="N46" s="105">
        <f>L46*M46</f>
        <v>0</v>
      </c>
      <c r="O46" s="477"/>
      <c r="P46" s="39"/>
    </row>
    <row r="47" spans="1:16" x14ac:dyDescent="0.25">
      <c r="A47" s="79">
        <v>10</v>
      </c>
      <c r="B47" s="412" t="s">
        <v>40</v>
      </c>
      <c r="C47" s="413"/>
      <c r="D47" s="413"/>
      <c r="E47" s="413"/>
      <c r="F47" s="413"/>
      <c r="G47" s="413"/>
      <c r="H47" s="112"/>
      <c r="I47" s="110">
        <f>SUM(I45:I46)</f>
        <v>0</v>
      </c>
      <c r="J47" s="63">
        <f>IF(I47&gt;B46,B46,I47)</f>
        <v>0</v>
      </c>
      <c r="K47" s="111"/>
      <c r="L47" s="250"/>
      <c r="M47" s="250"/>
      <c r="N47" s="107">
        <f>SUM(N45:N46)</f>
        <v>0</v>
      </c>
      <c r="O47" s="108">
        <f>IF(N47&gt;B46,B46,N47)</f>
        <v>0</v>
      </c>
      <c r="P47" s="109"/>
    </row>
    <row r="48" spans="1:16" s="40" customFormat="1" ht="15.75" thickBot="1" x14ac:dyDescent="0.3">
      <c r="A48" s="165"/>
      <c r="B48" s="33"/>
      <c r="C48" s="95"/>
      <c r="D48" s="95"/>
      <c r="E48" s="95"/>
      <c r="F48" s="95"/>
      <c r="G48" s="95"/>
      <c r="H48" s="95"/>
      <c r="I48" s="96"/>
      <c r="J48" s="95"/>
      <c r="K48" s="97"/>
      <c r="L48" s="95"/>
      <c r="M48" s="95"/>
      <c r="N48" s="96"/>
      <c r="O48" s="95"/>
      <c r="P48" s="97"/>
    </row>
    <row r="49" spans="1:16" s="98" customFormat="1" ht="16.5" thickBot="1" x14ac:dyDescent="0.3">
      <c r="A49" s="165"/>
      <c r="B49" s="481" t="s">
        <v>247</v>
      </c>
      <c r="C49" s="481"/>
      <c r="D49" s="481"/>
      <c r="E49" s="481"/>
      <c r="F49" s="481"/>
      <c r="G49" s="481"/>
      <c r="H49" s="481"/>
      <c r="I49" s="252">
        <f>I15+I20+I24+I31+I37+I44+I47</f>
        <v>0</v>
      </c>
      <c r="J49" s="247">
        <f>J15+J20+J24+J31+J37+J44+J47</f>
        <v>0</v>
      </c>
      <c r="K49" s="146"/>
      <c r="L49" s="165"/>
      <c r="M49" s="165"/>
      <c r="N49" s="246">
        <f>N15+N20+N24+N31+N37+N44+N47</f>
        <v>0</v>
      </c>
      <c r="O49" s="247">
        <f>O15+O20+O24+O31+O37+O44+O47</f>
        <v>0</v>
      </c>
      <c r="P49" s="146"/>
    </row>
    <row r="50" spans="1:16" s="40" customFormat="1" x14ac:dyDescent="0.25">
      <c r="A50" s="165"/>
      <c r="B50" s="97"/>
      <c r="C50" s="97"/>
      <c r="D50" s="97"/>
      <c r="E50" s="97"/>
      <c r="F50" s="248"/>
      <c r="G50" s="248"/>
      <c r="H50" s="97"/>
      <c r="I50" s="97"/>
      <c r="J50" s="253"/>
      <c r="K50" s="165"/>
      <c r="L50" s="248"/>
      <c r="M50" s="97"/>
      <c r="N50" s="97"/>
      <c r="O50" s="253"/>
      <c r="P50" s="165"/>
    </row>
    <row r="51" spans="1:16" x14ac:dyDescent="0.25">
      <c r="A51" s="146"/>
      <c r="B51" s="254"/>
      <c r="C51" s="254"/>
      <c r="D51" s="254"/>
      <c r="E51" s="254"/>
      <c r="F51" s="255"/>
      <c r="G51" s="255"/>
      <c r="H51" s="254"/>
      <c r="I51" s="254"/>
      <c r="J51" s="256"/>
      <c r="K51" s="146"/>
      <c r="L51" s="255"/>
      <c r="M51" s="254"/>
      <c r="N51" s="254"/>
      <c r="O51" s="256"/>
      <c r="P51" s="146"/>
    </row>
  </sheetData>
  <sheetProtection algorithmName="SHA-512" hashValue="3eQVtkoNOuZ1FiWi4kN9CS+Oh+Bieb11KS/FN2GY3GflmeoCZyhtMhkH+o+X0jqlqEGrv4t79IOqSBesm6dn9A==" saltValue="DN5qgTriAn0XKCpRvlKBnA==" spinCount="100000" sheet="1" objects="1" scenarios="1"/>
  <mergeCells count="73">
    <mergeCell ref="O32:O36"/>
    <mergeCell ref="B3:K3"/>
    <mergeCell ref="B6:D6"/>
    <mergeCell ref="D17:E17"/>
    <mergeCell ref="B16:B17"/>
    <mergeCell ref="B15:G15"/>
    <mergeCell ref="D10:E10"/>
    <mergeCell ref="D9:E9"/>
    <mergeCell ref="D11:E11"/>
    <mergeCell ref="D26:E26"/>
    <mergeCell ref="D5:I5"/>
    <mergeCell ref="D25:E25"/>
    <mergeCell ref="G7:G8"/>
    <mergeCell ref="D45:E45"/>
    <mergeCell ref="D46:E46"/>
    <mergeCell ref="D28:E28"/>
    <mergeCell ref="D27:E27"/>
    <mergeCell ref="D36:E36"/>
    <mergeCell ref="B44:G44"/>
    <mergeCell ref="D39:E39"/>
    <mergeCell ref="D41:E41"/>
    <mergeCell ref="D42:E42"/>
    <mergeCell ref="D43:E43"/>
    <mergeCell ref="D40:E40"/>
    <mergeCell ref="B37:G37"/>
    <mergeCell ref="A25:A35"/>
    <mergeCell ref="D38:E38"/>
    <mergeCell ref="B20:G20"/>
    <mergeCell ref="B24:G24"/>
    <mergeCell ref="B31:G31"/>
    <mergeCell ref="B38:B41"/>
    <mergeCell ref="A12:A22"/>
    <mergeCell ref="D32:E32"/>
    <mergeCell ref="D33:E33"/>
    <mergeCell ref="D34:E34"/>
    <mergeCell ref="D12:E12"/>
    <mergeCell ref="D13:E13"/>
    <mergeCell ref="D14:E14"/>
    <mergeCell ref="D16:E16"/>
    <mergeCell ref="B25:B28"/>
    <mergeCell ref="A38:A45"/>
    <mergeCell ref="B49:H49"/>
    <mergeCell ref="J32:J36"/>
    <mergeCell ref="J12:J14"/>
    <mergeCell ref="J21:J23"/>
    <mergeCell ref="J25:J30"/>
    <mergeCell ref="D29:E29"/>
    <mergeCell ref="D30:E30"/>
    <mergeCell ref="D23:E23"/>
    <mergeCell ref="D21:E21"/>
    <mergeCell ref="D22:E22"/>
    <mergeCell ref="J16:J19"/>
    <mergeCell ref="B47:G47"/>
    <mergeCell ref="D18:E18"/>
    <mergeCell ref="D19:E19"/>
    <mergeCell ref="D35:E35"/>
    <mergeCell ref="B32:B34"/>
    <mergeCell ref="A1:P1"/>
    <mergeCell ref="A7:C7"/>
    <mergeCell ref="O38:O43"/>
    <mergeCell ref="O45:O46"/>
    <mergeCell ref="H7:K8"/>
    <mergeCell ref="L7:P8"/>
    <mergeCell ref="P9:P10"/>
    <mergeCell ref="O12:O14"/>
    <mergeCell ref="O16:O19"/>
    <mergeCell ref="O21:O23"/>
    <mergeCell ref="O25:O30"/>
    <mergeCell ref="L9:L10"/>
    <mergeCell ref="M9:O9"/>
    <mergeCell ref="J45:J46"/>
    <mergeCell ref="J38:J43"/>
    <mergeCell ref="A9:A10"/>
  </mergeCells>
  <phoneticPr fontId="5" type="noConversion"/>
  <conditionalFormatting sqref="M12:M47">
    <cfRule type="expression" dxfId="15" priority="15">
      <formula>$H12&lt;$M12</formula>
    </cfRule>
    <cfRule type="expression" dxfId="14" priority="16">
      <formula>$H12&gt;$M12</formula>
    </cfRule>
  </conditionalFormatting>
  <conditionalFormatting sqref="P12:P14">
    <cfRule type="expression" dxfId="13" priority="13">
      <formula>$H12&lt;$M12</formula>
    </cfRule>
    <cfRule type="expression" dxfId="12" priority="14">
      <formula>$H12&gt;$M12</formula>
    </cfRule>
  </conditionalFormatting>
  <conditionalFormatting sqref="P16:P19">
    <cfRule type="expression" dxfId="11" priority="11">
      <formula>$H16&lt;$M16</formula>
    </cfRule>
    <cfRule type="expression" dxfId="10" priority="12">
      <formula>$H16&gt;$M16</formula>
    </cfRule>
  </conditionalFormatting>
  <conditionalFormatting sqref="P21:P23">
    <cfRule type="expression" dxfId="9" priority="9">
      <formula>$H21&lt;$M21</formula>
    </cfRule>
    <cfRule type="expression" dxfId="8" priority="10">
      <formula>$H21&gt;$M21</formula>
    </cfRule>
  </conditionalFormatting>
  <conditionalFormatting sqref="P25:P30">
    <cfRule type="expression" dxfId="7" priority="7">
      <formula>$H25&lt;$M25</formula>
    </cfRule>
    <cfRule type="expression" dxfId="6" priority="8">
      <formula>$H25&gt;$M25</formula>
    </cfRule>
  </conditionalFormatting>
  <conditionalFormatting sqref="P32:P36">
    <cfRule type="expression" dxfId="5" priority="5">
      <formula>$H32&lt;$M32</formula>
    </cfRule>
    <cfRule type="expression" dxfId="4" priority="6">
      <formula>$H32&gt;$M32</formula>
    </cfRule>
  </conditionalFormatting>
  <conditionalFormatting sqref="P38:P43">
    <cfRule type="expression" dxfId="3" priority="3">
      <formula>$H38&lt;$M38</formula>
    </cfRule>
    <cfRule type="expression" dxfId="2" priority="4">
      <formula>$H38&gt;$M38</formula>
    </cfRule>
  </conditionalFormatting>
  <conditionalFormatting sqref="P45:P46">
    <cfRule type="expression" dxfId="1" priority="1">
      <formula>$H45&lt;$M45</formula>
    </cfRule>
    <cfRule type="expression" dxfId="0" priority="2">
      <formula>$H45&gt;$M45</formula>
    </cfRule>
  </conditionalFormatting>
  <pageMargins left="0.15748031496062992" right="0.15748031496062992" top="0.15748031496062992" bottom="0.15748031496062992" header="0.15748031496062992" footer="0.15748031496062992"/>
  <pageSetup paperSize="8" scale="70" fitToHeight="0" orientation="landscape" r:id="rId1"/>
  <headerFooter>
    <oddFooter>&amp;L&amp;"-,Negrito"&amp;8ESEC- Concurso Interno
Professor Coordenador para a área Disciplinar de Ciências da Educação&amp;R&amp;10&amp;P de &amp;N</oddFooter>
  </headerFooter>
  <rowBreaks count="1" manualBreakCount="1">
    <brk id="24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L20"/>
  <sheetViews>
    <sheetView zoomScale="90" zoomScaleNormal="90" workbookViewId="0">
      <selection activeCell="J20" sqref="J20"/>
    </sheetView>
  </sheetViews>
  <sheetFormatPr defaultColWidth="11.42578125" defaultRowHeight="15" x14ac:dyDescent="0.25"/>
  <cols>
    <col min="1" max="1" width="32.140625" style="20" customWidth="1"/>
    <col min="2" max="4" width="14.7109375" style="20" customWidth="1"/>
    <col min="5" max="5" width="16.28515625" style="20" customWidth="1"/>
    <col min="6" max="6" width="4.7109375" style="20" customWidth="1"/>
    <col min="7" max="7" width="15.28515625" style="20" customWidth="1"/>
    <col min="8" max="8" width="15.42578125" style="20" customWidth="1"/>
    <col min="9" max="9" width="14.5703125" style="20" customWidth="1"/>
    <col min="10" max="10" width="14.42578125" style="20" customWidth="1"/>
    <col min="11" max="16384" width="11.42578125" style="20"/>
  </cols>
  <sheetData>
    <row r="1" spans="1:10" ht="23.25" customHeight="1" x14ac:dyDescent="0.25">
      <c r="A1" s="300" t="s">
        <v>345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ht="24.75" customHeight="1" x14ac:dyDescent="0.25">
      <c r="A2" s="257"/>
      <c r="B2" s="257"/>
      <c r="C2" s="257"/>
      <c r="D2" s="257"/>
      <c r="E2" s="257"/>
      <c r="F2" s="257"/>
      <c r="G2" s="167"/>
      <c r="H2" s="167"/>
      <c r="I2" s="167"/>
      <c r="J2" s="167"/>
    </row>
    <row r="3" spans="1:10" ht="18" customHeight="1" x14ac:dyDescent="0.25">
      <c r="A3" s="222" t="str">
        <f>'1.Identificação '!A6</f>
        <v>Nome do candidato:</v>
      </c>
      <c r="B3" s="507">
        <f>'1.Identificação '!B6</f>
        <v>0</v>
      </c>
      <c r="C3" s="507"/>
      <c r="D3" s="507"/>
      <c r="E3" s="507"/>
      <c r="F3" s="507"/>
      <c r="G3" s="507"/>
      <c r="H3" s="507"/>
      <c r="I3" s="167"/>
      <c r="J3" s="167"/>
    </row>
    <row r="4" spans="1:10" ht="23.25" customHeight="1" x14ac:dyDescent="0.25">
      <c r="A4" s="167"/>
      <c r="B4" s="167"/>
      <c r="C4" s="167"/>
      <c r="D4" s="167"/>
      <c r="E4" s="167"/>
      <c r="F4" s="258"/>
      <c r="G4" s="167"/>
      <c r="H4" s="167"/>
      <c r="I4" s="167"/>
      <c r="J4" s="167"/>
    </row>
    <row r="5" spans="1:10" ht="14.25" customHeight="1" x14ac:dyDescent="0.25">
      <c r="A5" s="306" t="s">
        <v>409</v>
      </c>
      <c r="B5" s="306"/>
      <c r="C5" s="167"/>
      <c r="D5" s="167"/>
      <c r="E5" s="167"/>
      <c r="F5" s="167"/>
      <c r="G5" s="167"/>
      <c r="H5" s="167"/>
      <c r="I5" s="167"/>
      <c r="J5" s="167"/>
    </row>
    <row r="6" spans="1:10" ht="14.25" customHeight="1" x14ac:dyDescent="0.25">
      <c r="A6" s="259"/>
      <c r="B6" s="259"/>
      <c r="C6" s="167"/>
      <c r="D6" s="167"/>
      <c r="E6" s="167"/>
      <c r="F6" s="167"/>
      <c r="G6" s="167"/>
      <c r="H6" s="167"/>
      <c r="I6" s="167"/>
      <c r="J6" s="167"/>
    </row>
    <row r="7" spans="1:10" ht="14.25" customHeight="1" x14ac:dyDescent="0.25">
      <c r="A7" s="259"/>
      <c r="B7" s="259"/>
      <c r="C7" s="167"/>
      <c r="D7" s="167"/>
      <c r="E7" s="167"/>
      <c r="F7" s="167"/>
      <c r="G7" s="167"/>
      <c r="H7" s="167"/>
      <c r="I7" s="167"/>
      <c r="J7" s="167"/>
    </row>
    <row r="8" spans="1:10" ht="14.25" customHeight="1" x14ac:dyDescent="0.25">
      <c r="A8" s="167"/>
      <c r="B8" s="506" t="s">
        <v>297</v>
      </c>
      <c r="C8" s="506"/>
      <c r="D8" s="506"/>
      <c r="E8" s="506"/>
      <c r="F8" s="167"/>
      <c r="G8" s="508" t="s">
        <v>298</v>
      </c>
      <c r="H8" s="508"/>
      <c r="I8" s="508"/>
      <c r="J8" s="508"/>
    </row>
    <row r="9" spans="1:10" ht="36.75" customHeight="1" x14ac:dyDescent="0.25">
      <c r="A9" s="260"/>
      <c r="B9" s="261" t="s">
        <v>18</v>
      </c>
      <c r="C9" s="261" t="s">
        <v>19</v>
      </c>
      <c r="D9" s="261" t="s">
        <v>20</v>
      </c>
      <c r="E9" s="261" t="s">
        <v>21</v>
      </c>
      <c r="F9" s="33"/>
      <c r="G9" s="261" t="s">
        <v>18</v>
      </c>
      <c r="H9" s="261" t="s">
        <v>19</v>
      </c>
      <c r="I9" s="261" t="s">
        <v>20</v>
      </c>
      <c r="J9" s="261" t="s">
        <v>21</v>
      </c>
    </row>
    <row r="10" spans="1:10" ht="21" customHeight="1" x14ac:dyDescent="0.25">
      <c r="A10" s="262" t="s">
        <v>38</v>
      </c>
      <c r="B10" s="113">
        <f>'4.Comp. Téc.-Cient.'!I66</f>
        <v>0</v>
      </c>
      <c r="C10" s="114">
        <f>'4.Comp. Téc.-Cient.'!J66</f>
        <v>0</v>
      </c>
      <c r="D10" s="115">
        <f>'4.Comp. Téc.-Cient.'!D6</f>
        <v>0.375</v>
      </c>
      <c r="E10" s="263">
        <f>C10*D10</f>
        <v>0</v>
      </c>
      <c r="F10" s="167"/>
      <c r="G10" s="116">
        <f>'4.Comp. Téc.-Cient.'!N66</f>
        <v>0</v>
      </c>
      <c r="H10" s="117">
        <f>'4.Comp. Téc.-Cient.'!O66</f>
        <v>0</v>
      </c>
      <c r="I10" s="118">
        <f>'4.Comp. Téc.-Cient.'!D6</f>
        <v>0.375</v>
      </c>
      <c r="J10" s="264">
        <f>H10*I10</f>
        <v>0</v>
      </c>
    </row>
    <row r="11" spans="1:10" ht="21" customHeight="1" x14ac:dyDescent="0.25">
      <c r="A11" s="262" t="s">
        <v>17</v>
      </c>
      <c r="B11" s="113">
        <f>'5.Comp. Ped.'!I41</f>
        <v>0</v>
      </c>
      <c r="C11" s="114">
        <f>'5.Comp. Ped.'!J41</f>
        <v>0</v>
      </c>
      <c r="D11" s="115">
        <f>'5.Comp. Ped.'!D7</f>
        <v>0.42499999999999999</v>
      </c>
      <c r="E11" s="263">
        <f t="shared" ref="E11:E12" si="0">C11*D11</f>
        <v>0</v>
      </c>
      <c r="F11" s="167"/>
      <c r="G11" s="116">
        <f>'5.Comp. Ped.'!N41</f>
        <v>0</v>
      </c>
      <c r="H11" s="117">
        <f>'5.Comp. Ped.'!O41</f>
        <v>0</v>
      </c>
      <c r="I11" s="118">
        <f>'5.Comp. Ped.'!D7</f>
        <v>0.42499999999999999</v>
      </c>
      <c r="J11" s="264">
        <f t="shared" ref="J11:J12" si="1">H11*I11</f>
        <v>0</v>
      </c>
    </row>
    <row r="12" spans="1:10" ht="21" customHeight="1" x14ac:dyDescent="0.25">
      <c r="A12" s="262" t="s">
        <v>14</v>
      </c>
      <c r="B12" s="113">
        <f>'6.Comp. Org.'!I49</f>
        <v>0</v>
      </c>
      <c r="C12" s="114">
        <f>'6.Comp. Org.'!J49</f>
        <v>0</v>
      </c>
      <c r="D12" s="115">
        <f>'6.Comp. Org.'!D7</f>
        <v>0.2</v>
      </c>
      <c r="E12" s="263">
        <f t="shared" si="0"/>
        <v>0</v>
      </c>
      <c r="F12" s="167"/>
      <c r="G12" s="116">
        <f>'6.Comp. Org.'!N49</f>
        <v>0</v>
      </c>
      <c r="H12" s="117">
        <f>'6.Comp. Org.'!O49</f>
        <v>0</v>
      </c>
      <c r="I12" s="118">
        <f>'6.Comp. Org.'!D7</f>
        <v>0.2</v>
      </c>
      <c r="J12" s="264">
        <f t="shared" si="1"/>
        <v>0</v>
      </c>
    </row>
    <row r="13" spans="1:10" ht="24.95" customHeight="1" x14ac:dyDescent="0.25">
      <c r="A13" s="265" t="s">
        <v>248</v>
      </c>
      <c r="B13" s="266">
        <f>SUM(B10:B12)</f>
        <v>0</v>
      </c>
      <c r="C13" s="266">
        <f t="shared" ref="C13:D13" si="2">SUM(C10:C12)</f>
        <v>0</v>
      </c>
      <c r="D13" s="119">
        <f t="shared" si="2"/>
        <v>1</v>
      </c>
      <c r="E13" s="267">
        <f>E10+E11+E12</f>
        <v>0</v>
      </c>
      <c r="F13" s="167"/>
      <c r="G13" s="266">
        <f>SUM(G10:G12)</f>
        <v>0</v>
      </c>
      <c r="H13" s="266">
        <f t="shared" ref="H13:I13" si="3">SUM(H10:H12)</f>
        <v>0</v>
      </c>
      <c r="I13" s="119">
        <f t="shared" si="3"/>
        <v>1</v>
      </c>
      <c r="J13" s="267">
        <f>J10+J11+J12</f>
        <v>0</v>
      </c>
    </row>
    <row r="14" spans="1:10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</row>
    <row r="15" spans="1:10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9.5" customHeight="1" x14ac:dyDescent="0.25">
      <c r="A16" s="268">
        <v>1</v>
      </c>
      <c r="B16" s="503" t="s">
        <v>272</v>
      </c>
      <c r="C16" s="504"/>
      <c r="D16" s="505"/>
      <c r="E16" s="269">
        <f>(B10+B11+B12)</f>
        <v>0</v>
      </c>
      <c r="F16" s="167"/>
      <c r="G16" s="509" t="s">
        <v>272</v>
      </c>
      <c r="H16" s="510"/>
      <c r="I16" s="511"/>
      <c r="J16" s="270">
        <f>(G10+G11+G12)</f>
        <v>0</v>
      </c>
    </row>
    <row r="17" spans="1:12" ht="31.5" customHeight="1" x14ac:dyDescent="0.25">
      <c r="A17" s="268">
        <v>2</v>
      </c>
      <c r="B17" s="500" t="s">
        <v>281</v>
      </c>
      <c r="C17" s="501"/>
      <c r="D17" s="502"/>
      <c r="E17" s="269">
        <f>B10+B11</f>
        <v>0</v>
      </c>
      <c r="F17" s="167"/>
      <c r="G17" s="512" t="s">
        <v>281</v>
      </c>
      <c r="H17" s="513"/>
      <c r="I17" s="514"/>
      <c r="J17" s="270">
        <f>G10+G11</f>
        <v>0</v>
      </c>
    </row>
    <row r="18" spans="1:12" ht="19.5" customHeight="1" x14ac:dyDescent="0.25">
      <c r="A18" s="268">
        <v>3</v>
      </c>
      <c r="B18" s="500" t="s">
        <v>273</v>
      </c>
      <c r="C18" s="501"/>
      <c r="D18" s="502"/>
      <c r="E18" s="269">
        <f>B11</f>
        <v>0</v>
      </c>
      <c r="F18" s="167"/>
      <c r="G18" s="512" t="s">
        <v>273</v>
      </c>
      <c r="H18" s="513"/>
      <c r="I18" s="514"/>
      <c r="J18" s="270">
        <f>G11</f>
        <v>0</v>
      </c>
    </row>
    <row r="19" spans="1:12" ht="24" customHeight="1" x14ac:dyDescent="0.25">
      <c r="A19" s="268">
        <v>4</v>
      </c>
      <c r="B19" s="500" t="s">
        <v>274</v>
      </c>
      <c r="C19" s="501"/>
      <c r="D19" s="502"/>
      <c r="E19" s="271">
        <f>'1.Identificação '!B10</f>
        <v>0</v>
      </c>
      <c r="F19" s="167"/>
      <c r="G19" s="512" t="s">
        <v>274</v>
      </c>
      <c r="H19" s="513"/>
      <c r="I19" s="514"/>
      <c r="J19" s="272" cm="1">
        <f t="array" ref="J19:L19">'1.Identificação '!B10:D10</f>
        <v>0</v>
      </c>
      <c r="K19" s="20">
        <v>0</v>
      </c>
      <c r="L19" s="20">
        <v>0</v>
      </c>
    </row>
    <row r="20" spans="1:12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</row>
  </sheetData>
  <sheetProtection algorithmName="SHA-512" hashValue="OSq6Jz1Z5N1AiKPt4exAEwSzG0Jxn1xJ2k5gw/TFDlrZM+48vfp3uvOvp0KqCawuBtq7tQZ9YcRGXo7XTnr5cw==" saltValue="jfn1omylzrY1LrrWJbPgLQ==" spinCount="100000" sheet="1" objects="1" scenarios="1" selectLockedCells="1" selectUnlockedCells="1"/>
  <mergeCells count="13">
    <mergeCell ref="A1:J1"/>
    <mergeCell ref="B19:D19"/>
    <mergeCell ref="B16:D16"/>
    <mergeCell ref="B8:E8"/>
    <mergeCell ref="B3:H3"/>
    <mergeCell ref="A5:B5"/>
    <mergeCell ref="B17:D17"/>
    <mergeCell ref="B18:D18"/>
    <mergeCell ref="G8:J8"/>
    <mergeCell ref="G16:I16"/>
    <mergeCell ref="G17:I17"/>
    <mergeCell ref="G18:I18"/>
    <mergeCell ref="G19:I19"/>
  </mergeCells>
  <phoneticPr fontId="7" type="noConversion"/>
  <pageMargins left="0.15748031496062992" right="0.15748031496062992" top="0.15748031496062992" bottom="0.15748031496062992" header="0.15748031496062992" footer="0.15748031496062992"/>
  <pageSetup paperSize="8" orientation="landscape" r:id="rId1"/>
  <headerFooter>
    <oddFooter>&amp;L&amp;8ESEC- Concurso Interno
Professor Coordenador para a área Disciplinar de Ciências da Educação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2. Instruções de preenchimento</vt:lpstr>
      <vt:lpstr>3. Avaliação do Mérito Absoluto</vt:lpstr>
      <vt:lpstr>4.Comp. Téc.-Cient.</vt:lpstr>
      <vt:lpstr>5.Comp. Ped.</vt:lpstr>
      <vt:lpstr>6.Comp. Org.</vt:lpstr>
      <vt:lpstr>7.Pontuação</vt:lpstr>
      <vt:lpstr>'1.Identificação '!_1.Identificação___C8_I8</vt:lpstr>
      <vt:lpstr>'1.Identificação '!Área_de_Impressão</vt:lpstr>
      <vt:lpstr>'2. Instruções de preenchimento'!Área_de_Impressão</vt:lpstr>
      <vt:lpstr>'3. Avaliação do Mérito Absoluto'!Área_de_Impressão</vt:lpstr>
      <vt:lpstr>'4.Comp. Téc.-Cient.'!Área_de_Impressão</vt:lpstr>
      <vt:lpstr>'5.Comp. Ped.'!Área_de_Impressão</vt:lpstr>
      <vt:lpstr>'6.Comp. Org.'!Área_de_Impressão</vt:lpstr>
      <vt:lpstr>'7.Pontuação'!Área_de_Impressão</vt:lpstr>
      <vt:lpstr>'1.Identificação '!Nome</vt:lpstr>
      <vt:lpstr>'4.Comp. Téc.-Cient.'!Títulos_de_Impressão</vt:lpstr>
      <vt:lpstr>'5.Comp. Ped.'!Títulos_de_Impressão</vt:lpstr>
      <vt:lpstr>'6.Comp.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Utilizador do Windows</cp:lastModifiedBy>
  <cp:lastPrinted>2023-07-14T17:00:56Z</cp:lastPrinted>
  <dcterms:created xsi:type="dcterms:W3CDTF">2010-06-22T17:24:01Z</dcterms:created>
  <dcterms:modified xsi:type="dcterms:W3CDTF">2023-07-28T14:05:28Z</dcterms:modified>
</cp:coreProperties>
</file>