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CATARINA\02_DOCENTES_Concursos Professores Coordenadores\2022\Prof Coord\MUS\"/>
    </mc:Choice>
  </mc:AlternateContent>
  <xr:revisionPtr revIDLastSave="0" documentId="8_{B02E3037-A9A3-46A4-A037-0A286E698BDF}" xr6:coauthVersionLast="47" xr6:coauthVersionMax="47" xr10:uidLastSave="{00000000-0000-0000-0000-000000000000}"/>
  <bookViews>
    <workbookView xWindow="-120" yWindow="-120" windowWidth="29040" windowHeight="15840" tabRatio="926" firstSheet="1" activeTab="7" xr2:uid="{00000000-000D-0000-FFFF-FFFF00000000}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2">'2. Instruções de Preenchimento'!$B$1:$R$26</definedName>
    <definedName name="_xlnm.Print_Area" localSheetId="3">'3. Avaliação do Mérito Absoluto'!$B$1:$N$54</definedName>
    <definedName name="_xlnm.Print_Area" localSheetId="4">'4. Comp. Téc.-Cient.'!$A$1:$T$73</definedName>
    <definedName name="_xlnm.Print_Area" localSheetId="5">'5. Comp. Ped.'!$A$2:$R$43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P43" i="1"/>
  <c r="P44" i="1"/>
  <c r="P45" i="1"/>
  <c r="P42" i="1"/>
  <c r="L23" i="11" a="1"/>
  <c r="L23" i="11" s="1"/>
  <c r="P57" i="1"/>
  <c r="P58" i="1"/>
  <c r="P59" i="1"/>
  <c r="P60" i="1"/>
  <c r="P61" i="1"/>
  <c r="P62" i="1"/>
  <c r="P63" i="1"/>
  <c r="P64" i="1"/>
  <c r="P65" i="1"/>
  <c r="I17" i="12"/>
  <c r="V55" i="1"/>
  <c r="V28" i="1"/>
  <c r="V13" i="1"/>
  <c r="K32" i="12"/>
  <c r="M33" i="12"/>
  <c r="K33" i="12"/>
  <c r="J33" i="12"/>
  <c r="I33" i="12"/>
  <c r="K50" i="12" l="1"/>
  <c r="K49" i="12"/>
  <c r="K48" i="12"/>
  <c r="K45" i="12"/>
  <c r="K44" i="12"/>
  <c r="K42" i="12"/>
  <c r="K43" i="12"/>
  <c r="K41" i="12"/>
  <c r="K39" i="12"/>
  <c r="K37" i="12"/>
  <c r="K35" i="12"/>
  <c r="K25" i="12"/>
  <c r="K27" i="12"/>
  <c r="K28" i="12"/>
  <c r="K30" i="12"/>
  <c r="K31" i="12" s="1"/>
  <c r="L31" i="12" s="1" a="1"/>
  <c r="L31" i="12" s="1"/>
  <c r="K24" i="12"/>
  <c r="M18" i="12"/>
  <c r="M19" i="12"/>
  <c r="M17" i="12"/>
  <c r="K18" i="12"/>
  <c r="K19" i="12"/>
  <c r="K17" i="12"/>
  <c r="K26" i="12" l="1"/>
  <c r="L26" i="12" s="1" a="1"/>
  <c r="L26" i="12" s="1"/>
  <c r="K29" i="12"/>
  <c r="L29" i="12" s="1" a="1"/>
  <c r="L29" i="12" s="1"/>
  <c r="K46" i="12"/>
  <c r="L46" i="12" s="1" a="1"/>
  <c r="L46" i="12" s="1"/>
  <c r="K36" i="12"/>
  <c r="L36" i="12" s="1" a="1"/>
  <c r="L36" i="12" s="1"/>
  <c r="K40" i="12"/>
  <c r="L40" i="12" s="1" a="1"/>
  <c r="L40" i="12" s="1"/>
  <c r="K38" i="12"/>
  <c r="L38" i="12" s="1" a="1"/>
  <c r="L38" i="12" s="1"/>
  <c r="K34" i="12"/>
  <c r="L34" i="12" s="1" a="1"/>
  <c r="L34" i="12" s="1"/>
  <c r="O15" i="5"/>
  <c r="O16" i="5"/>
  <c r="J15" i="5"/>
  <c r="J16" i="5"/>
  <c r="M50" i="12"/>
  <c r="M49" i="12"/>
  <c r="M48" i="12"/>
  <c r="M47" i="12"/>
  <c r="K47" i="12"/>
  <c r="K52" i="12" s="1"/>
  <c r="L52" i="12" s="1" a="1"/>
  <c r="L52" i="12" s="1"/>
  <c r="M45" i="12"/>
  <c r="M44" i="12"/>
  <c r="M42" i="12"/>
  <c r="M43" i="12"/>
  <c r="M41" i="12"/>
  <c r="M39" i="12"/>
  <c r="M37" i="12"/>
  <c r="M35" i="12"/>
  <c r="M25" i="12"/>
  <c r="M27" i="12"/>
  <c r="M28" i="12"/>
  <c r="M30" i="12"/>
  <c r="M32" i="12"/>
  <c r="M24" i="12"/>
  <c r="I50" i="12"/>
  <c r="J50" i="12"/>
  <c r="J49" i="12"/>
  <c r="I49" i="12"/>
  <c r="I48" i="12"/>
  <c r="J48" i="12"/>
  <c r="J47" i="12"/>
  <c r="I47" i="12"/>
  <c r="I45" i="12"/>
  <c r="J45" i="12"/>
  <c r="I44" i="12"/>
  <c r="J44" i="12"/>
  <c r="J42" i="12"/>
  <c r="J43" i="12"/>
  <c r="J41" i="12"/>
  <c r="I42" i="12"/>
  <c r="I43" i="12"/>
  <c r="I41" i="12"/>
  <c r="I39" i="12"/>
  <c r="I37" i="12"/>
  <c r="I35" i="12"/>
  <c r="J39" i="12"/>
  <c r="J37" i="12"/>
  <c r="Q58" i="1"/>
  <c r="J58" i="1"/>
  <c r="K58" i="1" s="1"/>
  <c r="P18" i="1"/>
  <c r="Q18" i="1" s="1"/>
  <c r="J35" i="12"/>
  <c r="I32" i="12"/>
  <c r="J32" i="12"/>
  <c r="I30" i="12"/>
  <c r="J30" i="12"/>
  <c r="K18" i="1"/>
  <c r="J25" i="12"/>
  <c r="J27" i="12"/>
  <c r="J28" i="12"/>
  <c r="J24" i="12"/>
  <c r="I25" i="12"/>
  <c r="I27" i="12"/>
  <c r="I28" i="12"/>
  <c r="I24" i="12"/>
  <c r="J19" i="12"/>
  <c r="J18" i="12"/>
  <c r="J17" i="12"/>
  <c r="I19" i="12"/>
  <c r="I18" i="12"/>
  <c r="L53" i="12" l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4" i="12" l="1" a="1"/>
  <c r="L54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P14" i="1"/>
  <c r="Q14" i="1" s="1"/>
  <c r="O39" i="6"/>
  <c r="O41" i="6" s="1"/>
  <c r="P41" i="6" s="1"/>
  <c r="O36" i="6"/>
  <c r="O35" i="6"/>
  <c r="O33" i="6"/>
  <c r="O32" i="6"/>
  <c r="O31" i="6"/>
  <c r="O30" i="6"/>
  <c r="O28" i="6"/>
  <c r="O27" i="6"/>
  <c r="O26" i="6"/>
  <c r="O23" i="6"/>
  <c r="O22" i="6"/>
  <c r="O19" i="6"/>
  <c r="O18" i="6"/>
  <c r="O16" i="6"/>
  <c r="O15" i="6"/>
  <c r="O14" i="6"/>
  <c r="P21" i="1"/>
  <c r="Q21" i="1" s="1"/>
  <c r="O38" i="6" l="1"/>
  <c r="P38" i="6" s="1"/>
  <c r="O34" i="6"/>
  <c r="P34" i="6" s="1"/>
  <c r="O29" i="6"/>
  <c r="P29" i="6" s="1"/>
  <c r="O21" i="6"/>
  <c r="P21" i="6" s="1"/>
  <c r="N24" i="12" a="1"/>
  <c r="N24" i="12" s="1"/>
  <c r="F9" i="12" s="1"/>
  <c r="F8" i="12"/>
  <c r="O25" i="6"/>
  <c r="P25" i="6" s="1"/>
  <c r="O50" i="5"/>
  <c r="I16" i="11" s="1"/>
  <c r="P50" i="5"/>
  <c r="J16" i="11" s="1"/>
  <c r="L16" i="11" s="1"/>
  <c r="O17" i="6"/>
  <c r="P69" i="1"/>
  <c r="P68" i="1"/>
  <c r="P67" i="1"/>
  <c r="Q65" i="1"/>
  <c r="Q64" i="1"/>
  <c r="Q63" i="1"/>
  <c r="Q62" i="1"/>
  <c r="Q61" i="1"/>
  <c r="Q60" i="1"/>
  <c r="Q59" i="1"/>
  <c r="Q57" i="1"/>
  <c r="P56" i="1"/>
  <c r="Q56" i="1" s="1"/>
  <c r="P54" i="1"/>
  <c r="P53" i="1"/>
  <c r="P52" i="1"/>
  <c r="P51" i="1"/>
  <c r="P48" i="1"/>
  <c r="P47" i="1"/>
  <c r="P38" i="1"/>
  <c r="P41" i="1" s="1"/>
  <c r="R41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0" i="1"/>
  <c r="Q20" i="1" s="1"/>
  <c r="P19" i="1"/>
  <c r="Q19" i="1" s="1"/>
  <c r="P17" i="1"/>
  <c r="Q17" i="1" s="1"/>
  <c r="P16" i="1"/>
  <c r="Q16" i="1" s="1"/>
  <c r="P15" i="1"/>
  <c r="Q15" i="1" s="1"/>
  <c r="D7" i="11"/>
  <c r="C7" i="11"/>
  <c r="E7" i="5"/>
  <c r="C7" i="5"/>
  <c r="E7" i="6"/>
  <c r="C7" i="6"/>
  <c r="D7" i="1"/>
  <c r="C7" i="1"/>
  <c r="Q37" i="1" l="1"/>
  <c r="R37" i="1" s="1"/>
  <c r="Q28" i="1"/>
  <c r="R28" i="1" s="1"/>
  <c r="Q66" i="1"/>
  <c r="R66" i="1" s="1"/>
  <c r="F10" i="12"/>
  <c r="P50" i="1"/>
  <c r="R50" i="1" s="1"/>
  <c r="P28" i="1"/>
  <c r="O43" i="6"/>
  <c r="I15" i="11" s="1"/>
  <c r="L22" i="11" s="1"/>
  <c r="P46" i="1"/>
  <c r="R46" i="1" s="1"/>
  <c r="P17" i="6"/>
  <c r="P43" i="6" s="1"/>
  <c r="J15" i="11" s="1"/>
  <c r="L15" i="11" s="1"/>
  <c r="P37" i="1"/>
  <c r="P66" i="1"/>
  <c r="P70" i="1"/>
  <c r="R70" i="1" s="1"/>
  <c r="P55" i="1"/>
  <c r="R55" i="1" s="1"/>
  <c r="K14" i="1"/>
  <c r="R72" i="1" l="1"/>
  <c r="J14" i="11" s="1"/>
  <c r="P72" i="1"/>
  <c r="I14" i="11" s="1"/>
  <c r="G23" i="11"/>
  <c r="L21" i="11" l="1"/>
  <c r="L20" i="11"/>
  <c r="I17" i="11"/>
  <c r="L14" i="11"/>
  <c r="L17" i="11" s="1"/>
  <c r="J17" i="11"/>
  <c r="K26" i="1"/>
  <c r="K25" i="1"/>
  <c r="F16" i="11" l="1"/>
  <c r="F15" i="11"/>
  <c r="F14" i="11"/>
  <c r="F17" i="11" l="1"/>
  <c r="J38" i="1"/>
  <c r="J41" i="1" s="1"/>
  <c r="L41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3" i="6"/>
  <c r="J22" i="6"/>
  <c r="J19" i="6"/>
  <c r="J18" i="6"/>
  <c r="J15" i="6"/>
  <c r="J14" i="6"/>
  <c r="J69" i="1"/>
  <c r="J68" i="1"/>
  <c r="J67" i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7" i="1"/>
  <c r="K57" i="1" s="1"/>
  <c r="J56" i="1"/>
  <c r="K56" i="1" s="1"/>
  <c r="J54" i="1"/>
  <c r="J53" i="1"/>
  <c r="J52" i="1"/>
  <c r="J51" i="1"/>
  <c r="J48" i="1"/>
  <c r="J47" i="1"/>
  <c r="J45" i="1"/>
  <c r="J44" i="1"/>
  <c r="J43" i="1"/>
  <c r="J42" i="1"/>
  <c r="J36" i="1"/>
  <c r="K36" i="1" s="1"/>
  <c r="J35" i="1"/>
  <c r="K35" i="1" s="1"/>
  <c r="K27" i="1"/>
  <c r="J41" i="5"/>
  <c r="J19" i="5"/>
  <c r="J47" i="5"/>
  <c r="J46" i="5"/>
  <c r="J28" i="5"/>
  <c r="J29" i="5"/>
  <c r="J40" i="5"/>
  <c r="J42" i="5"/>
  <c r="J44" i="5"/>
  <c r="J43" i="5"/>
  <c r="J39" i="5"/>
  <c r="J33" i="1"/>
  <c r="K33" i="1" s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4" i="1"/>
  <c r="K34" i="1" s="1"/>
  <c r="J32" i="1"/>
  <c r="K32" i="1" s="1"/>
  <c r="J31" i="1"/>
  <c r="K31" i="1" s="1"/>
  <c r="J30" i="1"/>
  <c r="K30" i="1" s="1"/>
  <c r="J29" i="1"/>
  <c r="K29" i="1" s="1"/>
  <c r="K24" i="1"/>
  <c r="K23" i="1"/>
  <c r="K22" i="1"/>
  <c r="K21" i="1"/>
  <c r="K20" i="1"/>
  <c r="K19" i="1"/>
  <c r="K17" i="1"/>
  <c r="K16" i="1"/>
  <c r="K15" i="1"/>
  <c r="J29" i="6" l="1"/>
  <c r="K29" i="6" s="1"/>
  <c r="J21" i="6"/>
  <c r="K21" i="6" s="1"/>
  <c r="K66" i="1"/>
  <c r="K37" i="1"/>
  <c r="K28" i="1"/>
  <c r="L28" i="1" s="1"/>
  <c r="J28" i="1"/>
  <c r="J50" i="1"/>
  <c r="L50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0" i="1"/>
  <c r="L70" i="1" s="1"/>
  <c r="J66" i="1"/>
  <c r="L66" i="1" s="1"/>
  <c r="J55" i="1"/>
  <c r="L55" i="1" s="1"/>
  <c r="J46" i="1"/>
  <c r="L46" i="1" s="1"/>
  <c r="J37" i="1"/>
  <c r="L37" i="1" l="1"/>
  <c r="L72" i="1" s="1"/>
  <c r="E14" i="11" s="1"/>
  <c r="G14" i="11" s="1"/>
  <c r="J72" i="1"/>
  <c r="D14" i="11" s="1"/>
  <c r="K17" i="5"/>
  <c r="K50" i="5" s="1"/>
  <c r="E16" i="11" s="1"/>
  <c r="G16" i="11" s="1"/>
  <c r="J50" i="5"/>
  <c r="D16" i="11" s="1"/>
  <c r="J43" i="6"/>
  <c r="D15" i="11" s="1"/>
  <c r="K43" i="6"/>
  <c r="E15" i="11" s="1"/>
  <c r="G15" i="11" s="1"/>
  <c r="G22" i="11" l="1"/>
  <c r="G21" i="11"/>
  <c r="G20" i="11"/>
  <c r="D17" i="11"/>
  <c r="G17" i="11"/>
  <c r="E17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<sst xmlns="http://schemas.openxmlformats.org/spreadsheetml/2006/main" count="695" uniqueCount="405">
  <si>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</si>
  <si>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</si>
  <si>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</si>
  <si>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</si>
  <si>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</si>
  <si>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</si>
  <si>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</si>
  <si>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</si>
  <si>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</si>
  <si>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</si>
  <si>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</si>
  <si>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</si>
  <si>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</si>
  <si>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</si>
  <si>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</si>
  <si>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</si>
  <si>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</si>
  <si>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</si>
  <si>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</si>
  <si>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</si>
  <si>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</si>
  <si>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</si>
  <si>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</si>
  <si>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</si>
  <si>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</si>
  <si>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</si>
  <si>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</si>
  <si>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</si>
  <si>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</si>
  <si>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</si>
  <si>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</si>
  <si>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</si>
  <si>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</si>
  <si>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</si>
  <si>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</si>
  <si>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</si>
  <si>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</si>
  <si>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</si>
  <si>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</si>
  <si>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</si>
  <si>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</si>
  <si>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</si>
  <si>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</si>
  <si>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</si>
  <si>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</si>
  <si>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</si>
  <si>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</si>
  <si>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</si>
  <si>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</si>
  <si>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</si>
  <si>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</si>
  <si>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</si>
  <si>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</si>
  <si>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</si>
  <si>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</si>
  <si>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</si>
  <si>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</si>
  <si>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</si>
  <si>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</si>
  <si>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</si>
  <si>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</si>
  <si>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</si>
  <si>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</si>
  <si>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</si>
  <si>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</si>
  <si>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</si>
  <si>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</si>
  <si>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</si>
  <si>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</si>
  <si>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</si>
  <si>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</si>
  <si>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</si>
  <si>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</si>
  <si>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</si>
  <si>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</si>
  <si>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</si>
  <si>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</si>
  <si>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</si>
  <si>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</si>
  <si>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</si>
  <si>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</si>
  <si>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</si>
  <si>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</si>
  <si>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</si>
  <si>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</si>
  <si>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</si>
  <si>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</si>
  <si>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</si>
  <si>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</si>
  <si>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</si>
  <si>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</si>
  <si>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</si>
  <si>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</si>
  <si>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</si>
  <si>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</si>
  <si>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</si>
  <si>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</si>
  <si>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</si>
  <si>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</si>
  <si>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</si>
  <si>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</si>
  <si>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</si>
  <si>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</si>
  <si>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</si>
  <si>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</si>
  <si>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</si>
  <si>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</si>
  <si>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</si>
  <si>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</si>
  <si>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</si>
  <si>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</si>
  <si>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</si>
  <si>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</si>
  <si>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</si>
  <si>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</si>
  <si>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</si>
  <si>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</si>
  <si>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</si>
  <si>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</si>
  <si>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</si>
  <si>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</si>
  <si>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</si>
  <si>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</si>
  <si>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</si>
  <si>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</si>
  <si>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</si>
  <si>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</si>
  <si>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</si>
  <si>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</si>
  <si>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</si>
  <si>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</si>
  <si>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</si>
  <si>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</si>
  <si>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</si>
  <si>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</si>
  <si>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</si>
  <si>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</si>
  <si>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</si>
  <si>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</si>
  <si>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</si>
  <si>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</si>
  <si>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</si>
  <si>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</si>
  <si>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</si>
  <si>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</si>
  <si>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</si>
  <si>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</si>
  <si>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</si>
  <si>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</si>
  <si>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</si>
  <si>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</si>
  <si>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</si>
  <si>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</si>
  <si>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</si>
  <si>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</si>
  <si>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</si>
  <si>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</si>
  <si>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</si>
  <si>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</si>
  <si>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</si>
  <si>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</si>
  <si>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</si>
  <si>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</si>
  <si>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</si>
  <si>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</si>
  <si>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</si>
  <si>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</si>
  <si>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</si>
  <si>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Patentes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</si>
  <si>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</si>
  <si>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</si>
  <si>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</si>
  <si>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</si>
  <si>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</si>
  <si>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</si>
  <si>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</si>
  <si>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</si>
  <si>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</si>
  <si>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</si>
  <si>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</si>
  <si>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</si>
  <si>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</si>
  <si>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</si>
  <si>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</si>
  <si>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</si>
  <si>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</si>
  <si>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</si>
  <si>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</si>
  <si>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</si>
  <si>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</si>
  <si>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</si>
  <si>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</si>
  <si>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</si>
  <si>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</si>
  <si>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</si>
  <si>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</si>
  <si>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</si>
  <si>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</si>
  <si>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</si>
  <si>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</si>
  <si>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</si>
  <si>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</si>
  <si>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</si>
  <si>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</si>
  <si>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</si>
  <si>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</si>
  <si>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</si>
  <si>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</si>
  <si>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</si>
  <si>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</si>
  <si>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</si>
  <si>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</si>
  <si>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</si>
  <si>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</si>
  <si>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</si>
  <si>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</si>
  <si>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</si>
  <si>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</si>
  <si>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</si>
  <si>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</si>
  <si>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</si>
  <si>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</si>
  <si>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</si>
  <si>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</si>
  <si>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</si>
  <si>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</si>
  <si>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</si>
  <si>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</si>
  <si>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</si>
  <si>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</si>
  <si>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</si>
  <si>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</si>
  <si>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</si>
  <si>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</si>
  <si>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</si>
  <si>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</si>
  <si>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</si>
  <si>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</si>
  <si>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</si>
  <si>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</si>
  <si>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</si>
  <si>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</si>
  <si>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</si>
  <si>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</si>
  <si>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</si>
  <si>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</si>
  <si>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</si>
  <si>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</si>
  <si>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</si>
  <si>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</si>
  <si>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</si>
  <si>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</si>
  <si>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</si>
  <si>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</si>
  <si>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</si>
  <si>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</si>
  <si>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</si>
  <si>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</si>
  <si>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</si>
  <si>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</si>
  <si>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</si>
  <si>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</si>
  <si>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</si>
  <si>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</si>
  <si>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</si>
  <si>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</si>
  <si>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</si>
  <si>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</si>
  <si>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</si>
  <si>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</si>
  <si>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</si>
  <si>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</si>
  <si>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</si>
  <si>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</si>
  <si>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</si>
  <si>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</si>
  <si>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</si>
  <si>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</si>
  <si>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</si>
  <si>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</si>
  <si>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</si>
  <si>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</si>
  <si>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</si>
  <si>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</si>
  <si>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</si>
  <si>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</si>
  <si>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</si>
  <si>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</si>
  <si>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</si>
  <si>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</si>
  <si>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</si>
  <si>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</si>
  <si>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</si>
  <si>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</si>
  <si>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</si>
  <si>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</si>
  <si>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</si>
  <si>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</si>
  <si>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</si>
  <si>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</si>
  <si>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</si>
  <si>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</si>
  <si>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</si>
  <si>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</si>
  <si>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</si>
  <si>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</si>
  <si>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</si>
  <si>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</si>
  <si>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</si>
  <si>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</si>
  <si>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</si>
  <si>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</si>
  <si>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</si>
  <si>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</si>
  <si>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</si>
  <si>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</si>
  <si>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</si>
  <si>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</si>
  <si>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</si>
  <si>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</si>
  <si>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</si>
  <si>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</si>
  <si>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</si>
  <si>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</si>
  <si>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</si>
  <si>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</si>
  <si>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</si>
  <si>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</si>
  <si>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</si>
  <si>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</si>
  <si>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</si>
  <si>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</si>
  <si>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</si>
  <si>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</si>
  <si>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</si>
  <si>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</si>
  <si>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</si>
  <si>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</si>
  <si>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</si>
  <si>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</si>
  <si>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</si>
  <si>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</si>
  <si>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</si>
  <si>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</si>
  <si>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</si>
  <si>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</si>
  <si>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</si>
  <si>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</si>
  <si>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</si>
  <si>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</si>
  <si>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</si>
  <si>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</si>
  <si>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</si>
  <si>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</si>
  <si>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</si>
  <si>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</si>
  <si>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</si>
  <si>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</si>
  <si>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</si>
  <si>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</si>
  <si>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</si>
  <si>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</si>
  <si>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</si>
  <si>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</si>
  <si>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</si>
  <si>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</si>
  <si>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</si>
  <si>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</si>
  <si>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</si>
  <si>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</si>
  <si>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</si>
  <si>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</si>
  <si>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</si>
  <si>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</si>
  <si>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</si>
  <si>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</si>
  <si>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</si>
  <si>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</si>
  <si>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</si>
  <si>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</si>
  <si>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</si>
  <si>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</si>
  <si>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</si>
  <si>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</si>
  <si>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</si>
  <si>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</si>
  <si>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</si>
  <si>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</si>
  <si>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</si>
  <si>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</si>
  <si>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</si>
  <si>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</si>
  <si>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t>6- Para guardar este ficheiro Excel em versão PDF, vá ao menu 2Ficheiro",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</si>
  <si>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C11</t>
  </si>
  <si>
    <t>C43</t>
  </si>
  <si>
    <t>C44</t>
  </si>
  <si>
    <t>C45</t>
  </si>
  <si>
    <t>C46</t>
  </si>
  <si>
    <t>P5</t>
  </si>
  <si>
    <t xml:space="preserve">Publicações científicas e criações artisticas ou tecnológicas </t>
  </si>
  <si>
    <t>Número total de citações (Google académico e outras evidências) excluindo auto-citações</t>
  </si>
  <si>
    <t>VIII '</t>
  </si>
  <si>
    <t>Correção
(Ponto 2 Ata)</t>
  </si>
  <si>
    <t>XIII '</t>
  </si>
  <si>
    <t xml:space="preserve">ano e/ou fração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</si>
</sst>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9" borderId="2" xfId="0" applyNumberFormat="1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6" borderId="0" xfId="0" applyFont="1" applyFill="1" applyAlignment="1">
      <alignment vertical="top"/>
    </xf>
    <xf numFmtId="0" fontId="16" fillId="6" borderId="0" xfId="0" applyFont="1" applyFill="1" applyAlignment="1">
      <alignment wrapText="1"/>
    </xf>
    <xf numFmtId="0" fontId="16" fillId="6" borderId="0" xfId="0" applyFont="1" applyFill="1"/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36" fillId="6" borderId="0" xfId="0" applyFont="1" applyFill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 wrapText="1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6" borderId="0" xfId="0" applyFont="1" applyFill="1" applyAlignment="1" applyProtection="1">
      <alignment horizontal="left" vertical="top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2" fontId="13" fillId="10" borderId="2" xfId="0" applyNumberFormat="1" applyFont="1" applyFill="1" applyBorder="1" applyAlignment="1">
      <alignment vertical="center" wrapText="1"/>
    </xf>
    <xf numFmtId="2" fontId="13" fillId="8" borderId="2" xfId="0" applyNumberFormat="1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23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6" fillId="3" borderId="0" xfId="0" applyFont="1" applyFill="1" applyAlignment="1">
      <alignment horizontal="left" vertical="center" wrapText="1"/>
    </xf>
    <xf numFmtId="2" fontId="41" fillId="0" borderId="23" xfId="0" applyNumberFormat="1" applyFont="1" applyBorder="1" applyAlignment="1">
      <alignment vertical="center" wrapText="1"/>
    </xf>
    <xf numFmtId="2" fontId="41" fillId="0" borderId="24" xfId="0" applyNumberFormat="1" applyFont="1" applyBorder="1" applyAlignment="1">
      <alignment vertical="center" wrapText="1"/>
    </xf>
    <xf numFmtId="2" fontId="15" fillId="18" borderId="2" xfId="0" applyNumberFormat="1" applyFont="1" applyFill="1" applyBorder="1" applyAlignment="1">
      <alignment vertical="center" wrapText="1"/>
    </xf>
    <xf numFmtId="0" fontId="30" fillId="0" borderId="2" xfId="0" applyFont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3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6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9" borderId="0" xfId="0" applyFont="1" applyFill="1" applyAlignment="1">
      <alignment vertical="top" wrapText="1"/>
    </xf>
    <xf numFmtId="0" fontId="29" fillId="14" borderId="2" xfId="0" applyFont="1" applyFill="1" applyBorder="1" applyAlignment="1">
      <alignment vertical="top" wrapText="1"/>
    </xf>
    <xf numFmtId="0" fontId="16" fillId="14" borderId="2" xfId="0" applyFont="1" applyFill="1" applyBorder="1" applyAlignment="1">
      <alignment vertical="top" wrapText="1"/>
    </xf>
    <xf numFmtId="0" fontId="29" fillId="17" borderId="16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29" fillId="16" borderId="3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vertical="top" wrapText="1"/>
    </xf>
    <xf numFmtId="0" fontId="29" fillId="5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vertical="top" wrapText="1"/>
    </xf>
    <xf numFmtId="0" fontId="29" fillId="17" borderId="0" xfId="0" applyFont="1" applyFill="1" applyAlignment="1">
      <alignment horizontal="left" vertical="top" wrapText="1"/>
    </xf>
    <xf numFmtId="0" fontId="17" fillId="11" borderId="3" xfId="0" applyFont="1" applyFill="1" applyBorder="1" applyAlignment="1">
      <alignment horizontal="center" vertical="top" wrapText="1"/>
    </xf>
    <xf numFmtId="0" fontId="29" fillId="14" borderId="3" xfId="0" applyFont="1" applyFill="1" applyBorder="1" applyAlignment="1">
      <alignment vertical="top" wrapText="1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0" borderId="0" xfId="0" applyFont="1"/>
    <xf numFmtId="0" fontId="16" fillId="6" borderId="2" xfId="0" applyFont="1" applyFill="1" applyBorder="1"/>
    <xf numFmtId="0" fontId="16" fillId="6" borderId="2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29" fillId="13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8" fillId="9" borderId="6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vertical="top" wrapText="1"/>
    </xf>
    <xf numFmtId="0" fontId="30" fillId="3" borderId="2" xfId="0" applyFont="1" applyFill="1" applyBorder="1" applyAlignment="1">
      <alignment horizontal="left" vertical="center" wrapText="1"/>
    </xf>
    <xf numFmtId="0" fontId="30" fillId="13" borderId="2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2" fontId="30" fillId="0" borderId="6" xfId="0" applyNumberFormat="1" applyFont="1" applyBorder="1" applyAlignment="1">
      <alignment horizontal="left" vertical="top" wrapText="1"/>
    </xf>
    <xf numFmtId="2" fontId="30" fillId="0" borderId="7" xfId="0" applyNumberFormat="1" applyFont="1" applyBorder="1" applyAlignment="1">
      <alignment horizontal="left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left" vertical="top" wrapText="1"/>
    </xf>
    <xf numFmtId="2" fontId="30" fillId="13" borderId="6" xfId="0" applyNumberFormat="1" applyFont="1" applyFill="1" applyBorder="1" applyAlignment="1">
      <alignment horizontal="left" vertical="top" wrapText="1"/>
    </xf>
    <xf numFmtId="2" fontId="30" fillId="13" borderId="7" xfId="0" applyNumberFormat="1" applyFont="1" applyFill="1" applyBorder="1" applyAlignment="1">
      <alignment horizontal="left" vertical="top" wrapText="1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2" fontId="30" fillId="13" borderId="2" xfId="0" applyNumberFormat="1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0" fontId="16" fillId="13" borderId="4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6" borderId="2" xfId="0" applyFont="1" applyFill="1" applyBorder="1" applyAlignment="1">
      <alignment horizontal="left"/>
    </xf>
    <xf numFmtId="0" fontId="29" fillId="16" borderId="3" xfId="0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29" fillId="16" borderId="8" xfId="0" applyFont="1" applyFill="1" applyBorder="1" applyAlignment="1">
      <alignment horizontal="center" vertical="center" wrapText="1"/>
    </xf>
    <xf numFmtId="0" fontId="29" fillId="16" borderId="18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30" fillId="6" borderId="0" xfId="0" applyFont="1" applyFill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2" fontId="15" fillId="9" borderId="3" xfId="0" applyNumberFormat="1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2" fontId="15" fillId="9" borderId="5" xfId="0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>
      <alignment horizontal="center" vertical="center"/>
    </xf>
    <xf numFmtId="2" fontId="15" fillId="7" borderId="3" xfId="0" applyNumberFormat="1" applyFont="1" applyFill="1" applyBorder="1" applyAlignment="1">
      <alignment horizontal="center" vertical="center" wrapText="1"/>
    </xf>
    <xf numFmtId="2" fontId="15" fillId="7" borderId="4" xfId="0" applyNumberFormat="1" applyFont="1" applyFill="1" applyBorder="1" applyAlignment="1">
      <alignment horizontal="center" vertical="center" wrapText="1"/>
    </xf>
    <xf numFmtId="2" fontId="15" fillId="7" borderId="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1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DAEEF3"/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D80-8EBE-42A5-B485-DDC5BFC790A1}">
  <dimension ref="D2:G4"/>
  <sheetViews>
    <sheetView workbookViewId="0">
      <selection activeCell="I12" sqref="I12"/>
    </sheetView>
  </sheetViews>
  <sheetFormatPr defaultRowHeight="15" x14ac:dyDescent="0.25"/>
  <cols>
    <col min="4" max="4" width="12.42578125" customWidth="1"/>
    <col min="6" max="6" width="10.42578125" customWidth="1"/>
  </cols>
  <sheetData>
    <row r="2" spans="4:7" x14ac:dyDescent="0.25">
      <c r="D2" t="s">
        <v>334</v>
      </c>
      <c r="F2" t="s">
        <v>334</v>
      </c>
    </row>
    <row r="3" spans="4:7" x14ac:dyDescent="0.25">
      <c r="D3" t="s">
        <v>332</v>
      </c>
      <c r="F3" s="135" t="s">
        <v>339</v>
      </c>
      <c r="G3" s="134" t="s">
        <v>338</v>
      </c>
    </row>
    <row r="4" spans="4:7" ht="16.5" customHeight="1" x14ac:dyDescent="0.25">
      <c r="D4" t="s">
        <v>333</v>
      </c>
      <c r="F4" s="136" t="s">
        <v>340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O42"/>
  <sheetViews>
    <sheetView topLeftCell="B1" zoomScale="90" zoomScaleNormal="90" workbookViewId="0">
      <selection activeCell="C8" sqref="C8:I8"/>
    </sheetView>
  </sheetViews>
  <sheetFormatPr defaultColWidth="11.42578125" defaultRowHeight="15" x14ac:dyDescent="0.25"/>
  <cols>
    <col min="1" max="1" width="9.28515625" style="19" customWidth="1"/>
    <col min="2" max="2" width="41.42578125" style="19" customWidth="1"/>
    <col min="3" max="3" width="12.42578125" style="19" customWidth="1"/>
    <col min="4" max="4" width="11.5703125" style="19" customWidth="1"/>
    <col min="5" max="5" width="15.42578125" style="19" customWidth="1"/>
    <col min="6" max="6" width="18.42578125" style="19" customWidth="1"/>
    <col min="7" max="7" width="16.42578125" style="19" customWidth="1"/>
    <col min="8" max="8" width="8.85546875" style="19" customWidth="1"/>
    <col min="9" max="9" width="24.140625" style="19" customWidth="1"/>
    <col min="10" max="10" width="15.5703125" style="19" customWidth="1"/>
    <col min="11" max="11" width="12.5703125" style="132" customWidth="1"/>
    <col min="12" max="12" width="19.140625" style="132" customWidth="1"/>
    <col min="13" max="13" width="13.85546875" style="19" customWidth="1"/>
    <col min="14" max="14" width="23.85546875" style="19" customWidth="1"/>
    <col min="15" max="16384" width="11.42578125" style="19"/>
  </cols>
  <sheetData>
    <row r="2" spans="2:15" ht="18" customHeight="1" x14ac:dyDescent="0.25">
      <c r="B2" s="20"/>
      <c r="C2" s="20"/>
      <c r="D2" s="20"/>
      <c r="E2" s="20"/>
      <c r="F2" s="20"/>
      <c r="G2" s="20"/>
      <c r="H2" s="20"/>
      <c r="I2" s="20"/>
    </row>
    <row r="3" spans="2:15" ht="26.25" customHeight="1" x14ac:dyDescent="0.25">
      <c r="B3" s="311" t="s">
        <v>364</v>
      </c>
      <c r="C3" s="311"/>
      <c r="D3" s="311"/>
      <c r="E3" s="311"/>
      <c r="F3" s="311"/>
      <c r="G3" s="311"/>
      <c r="H3" s="311"/>
      <c r="I3" s="311"/>
    </row>
    <row r="4" spans="2:15" ht="15.75" x14ac:dyDescent="0.25">
      <c r="B4" s="312"/>
      <c r="C4" s="312"/>
      <c r="D4" s="312"/>
      <c r="E4" s="312"/>
      <c r="F4" s="312"/>
      <c r="G4" s="312"/>
      <c r="H4" s="312"/>
      <c r="I4" s="312"/>
    </row>
    <row r="5" spans="2:15" ht="15.75" x14ac:dyDescent="0.25">
      <c r="B5" s="22"/>
      <c r="C5" s="22"/>
      <c r="D5" s="22"/>
      <c r="E5" s="22"/>
      <c r="F5" s="22"/>
      <c r="G5" s="22"/>
      <c r="H5" s="22"/>
      <c r="I5" s="22"/>
    </row>
    <row r="6" spans="2:15" x14ac:dyDescent="0.25">
      <c r="B6" s="313" t="s">
        <v>315</v>
      </c>
      <c r="C6" s="314"/>
      <c r="D6" s="314"/>
      <c r="E6" s="147"/>
      <c r="F6" s="147"/>
      <c r="G6" s="147"/>
      <c r="H6" s="147"/>
      <c r="I6" s="147"/>
      <c r="J6" s="147"/>
      <c r="K6" s="148"/>
      <c r="L6" s="148"/>
      <c r="M6" s="147"/>
      <c r="N6" s="147"/>
      <c r="O6" s="147"/>
    </row>
    <row r="7" spans="2:15" x14ac:dyDescent="0.25">
      <c r="B7" s="145"/>
      <c r="C7" s="146"/>
      <c r="D7" s="146"/>
      <c r="E7" s="147"/>
      <c r="F7" s="147"/>
      <c r="G7" s="147"/>
      <c r="H7" s="147"/>
      <c r="I7" s="147"/>
      <c r="J7" s="147"/>
      <c r="K7" s="148"/>
      <c r="L7" s="148"/>
      <c r="M7" s="147"/>
      <c r="N7" s="147"/>
      <c r="O7" s="147"/>
    </row>
    <row r="8" spans="2:15" ht="18.95" customHeight="1" x14ac:dyDescent="0.25">
      <c r="B8" s="149" t="s">
        <v>46</v>
      </c>
      <c r="C8" s="316"/>
      <c r="D8" s="317"/>
      <c r="E8" s="317"/>
      <c r="F8" s="317"/>
      <c r="G8" s="317"/>
      <c r="H8" s="317"/>
      <c r="I8" s="318"/>
      <c r="J8" s="150"/>
      <c r="K8" s="151"/>
      <c r="L8" s="151"/>
      <c r="M8" s="147"/>
      <c r="N8" s="147"/>
      <c r="O8" s="147"/>
    </row>
    <row r="9" spans="2:15" x14ac:dyDescent="0.25">
      <c r="B9" s="149"/>
      <c r="C9" s="152"/>
      <c r="D9" s="152"/>
      <c r="E9" s="152"/>
      <c r="F9" s="152"/>
      <c r="G9" s="152"/>
      <c r="H9" s="152"/>
      <c r="I9" s="152"/>
      <c r="J9" s="150"/>
      <c r="K9" s="151"/>
      <c r="L9" s="151"/>
      <c r="M9" s="147"/>
      <c r="N9" s="147"/>
      <c r="O9" s="147"/>
    </row>
    <row r="10" spans="2:15" ht="17.45" customHeight="1" x14ac:dyDescent="0.25">
      <c r="B10" s="149" t="s">
        <v>259</v>
      </c>
      <c r="C10" s="315"/>
      <c r="D10" s="315"/>
      <c r="E10" s="315"/>
      <c r="F10" s="153"/>
      <c r="G10" s="153"/>
      <c r="H10" s="153"/>
      <c r="I10" s="153"/>
      <c r="J10" s="150"/>
      <c r="K10" s="151"/>
      <c r="L10" s="151"/>
      <c r="M10" s="147"/>
      <c r="N10" s="147"/>
      <c r="O10" s="147"/>
    </row>
    <row r="11" spans="2:15" x14ac:dyDescent="0.25">
      <c r="B11" s="149"/>
      <c r="C11" s="152"/>
      <c r="D11" s="152"/>
      <c r="E11" s="152"/>
      <c r="F11" s="153"/>
      <c r="G11" s="153"/>
      <c r="H11" s="153"/>
      <c r="I11" s="153"/>
      <c r="J11" s="150"/>
      <c r="K11" s="151"/>
      <c r="L11" s="151"/>
      <c r="M11" s="147"/>
      <c r="N11" s="147"/>
      <c r="O11" s="147"/>
    </row>
    <row r="12" spans="2:15" ht="17.45" customHeight="1" x14ac:dyDescent="0.25">
      <c r="B12" s="149" t="s">
        <v>346</v>
      </c>
      <c r="C12" s="319"/>
      <c r="D12" s="319"/>
      <c r="E12" s="319"/>
      <c r="F12" s="320" t="s">
        <v>373</v>
      </c>
      <c r="G12" s="321"/>
      <c r="H12" s="321"/>
      <c r="I12" s="321"/>
      <c r="J12" s="150"/>
      <c r="K12" s="151"/>
      <c r="L12" s="151"/>
      <c r="M12" s="147"/>
      <c r="N12" s="147"/>
      <c r="O12" s="147"/>
    </row>
    <row r="13" spans="2:15" x14ac:dyDescent="0.25">
      <c r="B13" s="149"/>
      <c r="C13" s="154"/>
      <c r="D13" s="155"/>
      <c r="E13" s="155"/>
      <c r="F13" s="153"/>
      <c r="G13" s="153"/>
      <c r="H13" s="153"/>
      <c r="I13" s="153"/>
      <c r="J13" s="150"/>
      <c r="K13" s="151"/>
      <c r="L13" s="151"/>
      <c r="M13" s="147"/>
      <c r="N13" s="147"/>
      <c r="O13" s="147"/>
    </row>
    <row r="14" spans="2:15" x14ac:dyDescent="0.25">
      <c r="B14" s="149" t="s">
        <v>48</v>
      </c>
      <c r="C14" s="315"/>
      <c r="D14" s="315"/>
      <c r="E14" s="315"/>
      <c r="F14" s="315"/>
      <c r="G14" s="315"/>
      <c r="H14" s="315"/>
      <c r="I14" s="315"/>
      <c r="J14" s="150"/>
      <c r="K14" s="151"/>
      <c r="L14" s="151"/>
      <c r="M14" s="147"/>
      <c r="N14" s="147"/>
      <c r="O14" s="147"/>
    </row>
    <row r="15" spans="2:15" x14ac:dyDescent="0.25">
      <c r="B15" s="149"/>
      <c r="C15" s="152"/>
      <c r="D15" s="152"/>
      <c r="E15" s="152"/>
      <c r="F15" s="152"/>
      <c r="G15" s="152"/>
      <c r="H15" s="152"/>
      <c r="I15" s="152"/>
      <c r="J15" s="150"/>
      <c r="K15" s="151"/>
      <c r="L15" s="151"/>
      <c r="M15" s="147"/>
      <c r="N15" s="147"/>
      <c r="O15" s="147"/>
    </row>
    <row r="16" spans="2:15" x14ac:dyDescent="0.25">
      <c r="B16" s="149" t="s">
        <v>49</v>
      </c>
      <c r="C16" s="319"/>
      <c r="D16" s="319"/>
      <c r="E16" s="319"/>
      <c r="F16" s="319"/>
      <c r="G16" s="319"/>
      <c r="H16" s="153"/>
      <c r="I16" s="153"/>
      <c r="J16" s="150"/>
      <c r="K16" s="151"/>
      <c r="L16" s="151"/>
      <c r="M16" s="147"/>
      <c r="N16" s="147"/>
      <c r="O16" s="147"/>
    </row>
    <row r="17" spans="2:15" x14ac:dyDescent="0.25">
      <c r="B17" s="149"/>
      <c r="C17" s="152"/>
      <c r="D17" s="152"/>
      <c r="E17" s="152"/>
      <c r="F17" s="153"/>
      <c r="G17" s="153"/>
      <c r="H17" s="153"/>
      <c r="I17" s="153"/>
      <c r="J17" s="150"/>
      <c r="K17" s="151"/>
      <c r="L17" s="151"/>
      <c r="M17" s="147"/>
      <c r="N17" s="147"/>
      <c r="O17" s="147"/>
    </row>
    <row r="18" spans="2:15" x14ac:dyDescent="0.25">
      <c r="B18" s="149" t="s">
        <v>50</v>
      </c>
      <c r="C18" s="319"/>
      <c r="D18" s="319"/>
      <c r="E18" s="319"/>
      <c r="F18" s="319"/>
      <c r="G18" s="319"/>
      <c r="H18" s="153"/>
      <c r="I18" s="153"/>
      <c r="J18" s="150"/>
      <c r="K18" s="151"/>
      <c r="L18" s="151"/>
      <c r="M18" s="147"/>
      <c r="N18" s="147"/>
      <c r="O18" s="147"/>
    </row>
    <row r="19" spans="2:15" x14ac:dyDescent="0.25">
      <c r="B19" s="149"/>
      <c r="C19" s="152"/>
      <c r="D19" s="152"/>
      <c r="E19" s="152"/>
      <c r="F19" s="153"/>
      <c r="G19" s="153"/>
      <c r="H19" s="153"/>
      <c r="I19" s="153"/>
      <c r="J19" s="150"/>
      <c r="K19" s="151"/>
      <c r="L19" s="151"/>
      <c r="M19" s="147"/>
      <c r="N19" s="147"/>
      <c r="O19" s="147"/>
    </row>
    <row r="20" spans="2:15" x14ac:dyDescent="0.25">
      <c r="B20" s="149" t="s">
        <v>51</v>
      </c>
      <c r="C20" s="315"/>
      <c r="D20" s="315"/>
      <c r="E20" s="315"/>
      <c r="F20" s="153"/>
      <c r="G20" s="153"/>
      <c r="H20" s="153"/>
      <c r="I20" s="153"/>
      <c r="J20" s="150"/>
      <c r="K20" s="151"/>
      <c r="L20" s="151"/>
      <c r="M20" s="147"/>
      <c r="N20" s="147"/>
      <c r="O20" s="147"/>
    </row>
    <row r="21" spans="2:15" x14ac:dyDescent="0.25">
      <c r="B21" s="149"/>
      <c r="C21" s="152"/>
      <c r="D21" s="152"/>
      <c r="E21" s="152"/>
      <c r="F21" s="153"/>
      <c r="G21" s="153"/>
      <c r="H21" s="153"/>
      <c r="I21" s="153"/>
      <c r="J21" s="150"/>
      <c r="K21" s="151"/>
      <c r="L21" s="151"/>
      <c r="M21" s="147"/>
      <c r="N21" s="147"/>
      <c r="O21" s="147"/>
    </row>
    <row r="22" spans="2:15" x14ac:dyDescent="0.25">
      <c r="B22" s="149" t="s">
        <v>52</v>
      </c>
      <c r="C22" s="315"/>
      <c r="D22" s="315"/>
      <c r="E22" s="315"/>
      <c r="F22" s="153"/>
      <c r="G22" s="153"/>
      <c r="H22" s="153"/>
      <c r="I22" s="153"/>
      <c r="J22" s="150"/>
      <c r="K22" s="151"/>
      <c r="L22" s="151"/>
      <c r="M22" s="147"/>
      <c r="N22" s="147"/>
      <c r="O22" s="147"/>
    </row>
    <row r="23" spans="2:15" x14ac:dyDescent="0.25">
      <c r="B23" s="156"/>
      <c r="C23" s="150"/>
      <c r="D23" s="150"/>
      <c r="E23" s="150"/>
      <c r="F23" s="150"/>
      <c r="G23" s="150"/>
      <c r="H23" s="150"/>
      <c r="I23" s="150"/>
      <c r="J23" s="150"/>
      <c r="K23" s="151"/>
      <c r="L23" s="151"/>
      <c r="M23" s="147"/>
      <c r="N23" s="147"/>
      <c r="O23" s="147"/>
    </row>
    <row r="24" spans="2:15" x14ac:dyDescent="0.25">
      <c r="B24" s="156"/>
      <c r="C24" s="150"/>
      <c r="D24" s="150"/>
      <c r="E24" s="150"/>
      <c r="F24" s="150"/>
      <c r="G24" s="150"/>
      <c r="H24" s="150"/>
      <c r="I24" s="150"/>
      <c r="J24" s="150"/>
      <c r="K24" s="151"/>
      <c r="L24" s="151"/>
      <c r="M24" s="147"/>
      <c r="N24" s="147"/>
      <c r="O24" s="147"/>
    </row>
    <row r="25" spans="2:15" x14ac:dyDescent="0.25">
      <c r="B25" s="149" t="s">
        <v>318</v>
      </c>
      <c r="C25" s="150"/>
      <c r="D25" s="150"/>
      <c r="E25" s="150"/>
      <c r="F25" s="150"/>
      <c r="G25" s="150"/>
      <c r="H25" s="150"/>
      <c r="I25" s="150"/>
      <c r="J25" s="150"/>
      <c r="K25" s="151"/>
      <c r="L25" s="151"/>
      <c r="M25" s="147"/>
      <c r="N25" s="147"/>
      <c r="O25" s="147"/>
    </row>
    <row r="26" spans="2:15" ht="51" x14ac:dyDescent="0.25">
      <c r="B26" s="149"/>
      <c r="C26" s="325" t="s">
        <v>53</v>
      </c>
      <c r="D26" s="326"/>
      <c r="E26" s="327"/>
      <c r="F26" s="325" t="s">
        <v>25</v>
      </c>
      <c r="G26" s="326"/>
      <c r="H26" s="327"/>
      <c r="I26" s="325" t="s">
        <v>298</v>
      </c>
      <c r="J26" s="327"/>
      <c r="K26" s="157" t="s">
        <v>26</v>
      </c>
      <c r="L26" s="157" t="s">
        <v>319</v>
      </c>
      <c r="M26" s="128" t="s">
        <v>330</v>
      </c>
      <c r="N26" s="128" t="s">
        <v>335</v>
      </c>
      <c r="O26" s="147"/>
    </row>
    <row r="27" spans="2:15" s="133" customFormat="1" x14ac:dyDescent="0.25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L27" s="161"/>
      <c r="M27" s="140"/>
      <c r="N27" s="162"/>
      <c r="O27" s="162"/>
    </row>
    <row r="28" spans="2:15" s="133" customFormat="1" x14ac:dyDescent="0.25">
      <c r="B28" s="163" t="s">
        <v>324</v>
      </c>
      <c r="C28" s="322"/>
      <c r="D28" s="323"/>
      <c r="E28" s="324"/>
      <c r="F28" s="322"/>
      <c r="G28" s="323"/>
      <c r="H28" s="324"/>
      <c r="I28" s="322"/>
      <c r="J28" s="324"/>
      <c r="K28" s="164"/>
      <c r="L28" s="164"/>
      <c r="M28" s="142"/>
      <c r="N28" s="165"/>
      <c r="O28" s="162"/>
    </row>
    <row r="29" spans="2:15" s="133" customFormat="1" x14ac:dyDescent="0.25">
      <c r="B29" s="163"/>
      <c r="C29" s="166"/>
      <c r="D29" s="166"/>
      <c r="E29" s="166"/>
      <c r="F29" s="166"/>
      <c r="G29" s="166"/>
      <c r="H29" s="166"/>
      <c r="I29" s="166"/>
      <c r="J29" s="167"/>
      <c r="K29" s="168"/>
      <c r="L29" s="161"/>
      <c r="M29" s="162"/>
      <c r="N29" s="169"/>
      <c r="O29" s="162"/>
    </row>
    <row r="30" spans="2:15" s="133" customFormat="1" x14ac:dyDescent="0.25">
      <c r="B30" s="163" t="s">
        <v>323</v>
      </c>
      <c r="C30" s="322"/>
      <c r="D30" s="323"/>
      <c r="E30" s="324"/>
      <c r="F30" s="322"/>
      <c r="G30" s="323"/>
      <c r="H30" s="324"/>
      <c r="I30" s="322"/>
      <c r="J30" s="324"/>
      <c r="K30" s="170"/>
      <c r="L30" s="170"/>
      <c r="M30" s="171" t="s">
        <v>334</v>
      </c>
      <c r="N30" s="171"/>
      <c r="O30" s="162"/>
    </row>
    <row r="31" spans="2:15" s="133" customFormat="1" x14ac:dyDescent="0.25">
      <c r="B31" s="163"/>
      <c r="C31" s="172"/>
      <c r="D31" s="172"/>
      <c r="E31" s="172"/>
      <c r="F31" s="172"/>
      <c r="G31" s="172"/>
      <c r="H31" s="172"/>
      <c r="I31" s="172"/>
      <c r="J31" s="173"/>
      <c r="K31" s="174"/>
      <c r="L31" s="161"/>
      <c r="M31" s="162"/>
      <c r="N31" s="162"/>
      <c r="O31" s="162"/>
    </row>
    <row r="32" spans="2:15" s="133" customFormat="1" x14ac:dyDescent="0.25">
      <c r="B32" s="163" t="s">
        <v>320</v>
      </c>
      <c r="C32" s="322"/>
      <c r="D32" s="323"/>
      <c r="E32" s="324"/>
      <c r="F32" s="322"/>
      <c r="G32" s="323"/>
      <c r="H32" s="324"/>
      <c r="I32" s="322"/>
      <c r="J32" s="324"/>
      <c r="K32" s="170"/>
      <c r="L32" s="170"/>
      <c r="M32" s="171" t="s">
        <v>334</v>
      </c>
      <c r="N32" s="171"/>
      <c r="O32" s="162"/>
    </row>
    <row r="33" spans="2:15" s="133" customFormat="1" x14ac:dyDescent="0.25">
      <c r="B33" s="163"/>
      <c r="C33" s="172"/>
      <c r="D33" s="172"/>
      <c r="E33" s="172"/>
      <c r="F33" s="172"/>
      <c r="G33" s="172"/>
      <c r="H33" s="172"/>
      <c r="I33" s="172"/>
      <c r="J33" s="173"/>
      <c r="K33" s="174"/>
      <c r="L33" s="161"/>
      <c r="M33" s="162"/>
      <c r="N33" s="162"/>
      <c r="O33" s="162"/>
    </row>
    <row r="34" spans="2:15" s="133" customFormat="1" x14ac:dyDescent="0.25">
      <c r="B34" s="163" t="s">
        <v>322</v>
      </c>
      <c r="C34" s="322"/>
      <c r="D34" s="323"/>
      <c r="E34" s="324"/>
      <c r="F34" s="322"/>
      <c r="G34" s="323"/>
      <c r="H34" s="324"/>
      <c r="I34" s="322"/>
      <c r="J34" s="324"/>
      <c r="K34" s="175"/>
      <c r="L34" s="170"/>
      <c r="M34" s="142"/>
      <c r="N34" s="142"/>
      <c r="O34" s="162"/>
    </row>
    <row r="35" spans="2:15" s="133" customFormat="1" x14ac:dyDescent="0.25">
      <c r="B35" s="163"/>
      <c r="C35" s="172"/>
      <c r="D35" s="172"/>
      <c r="E35" s="172"/>
      <c r="F35" s="172"/>
      <c r="G35" s="172"/>
      <c r="H35" s="172"/>
      <c r="I35" s="172"/>
      <c r="J35" s="173"/>
      <c r="K35" s="174"/>
      <c r="L35" s="161"/>
      <c r="M35" s="142"/>
      <c r="N35" s="142"/>
      <c r="O35" s="162"/>
    </row>
    <row r="36" spans="2:15" s="133" customFormat="1" x14ac:dyDescent="0.25">
      <c r="B36" s="163" t="s">
        <v>321</v>
      </c>
      <c r="C36" s="322"/>
      <c r="D36" s="323"/>
      <c r="E36" s="324"/>
      <c r="F36" s="322"/>
      <c r="G36" s="323"/>
      <c r="H36" s="324"/>
      <c r="I36" s="322"/>
      <c r="J36" s="324"/>
      <c r="K36" s="170"/>
      <c r="L36" s="170"/>
      <c r="M36" s="142"/>
      <c r="N36" s="142"/>
      <c r="O36" s="162"/>
    </row>
    <row r="37" spans="2:15" ht="21.95" customHeight="1" x14ac:dyDescent="0.25">
      <c r="B37" s="147"/>
      <c r="C37" s="147"/>
      <c r="D37" s="147"/>
      <c r="E37" s="147"/>
      <c r="F37" s="147"/>
      <c r="G37" s="147"/>
      <c r="H37" s="147"/>
      <c r="I37" s="147"/>
      <c r="J37" s="147"/>
      <c r="K37" s="148"/>
      <c r="L37" s="148"/>
      <c r="M37" s="144"/>
      <c r="N37" s="144"/>
      <c r="O37" s="147"/>
    </row>
    <row r="38" spans="2:15" x14ac:dyDescent="0.25">
      <c r="B38" s="147"/>
      <c r="C38" s="147"/>
      <c r="D38" s="147"/>
      <c r="E38" s="147"/>
      <c r="F38" s="147"/>
      <c r="G38" s="147"/>
      <c r="H38" s="147"/>
      <c r="I38" s="147"/>
      <c r="J38" s="147"/>
      <c r="K38" s="148"/>
      <c r="L38" s="148"/>
      <c r="M38" s="147"/>
      <c r="N38" s="147"/>
      <c r="O38" s="147"/>
    </row>
    <row r="39" spans="2:15" x14ac:dyDescent="0.25">
      <c r="B39" s="147"/>
      <c r="C39" s="176" t="s">
        <v>295</v>
      </c>
      <c r="D39" s="176"/>
      <c r="E39" s="176"/>
      <c r="F39" s="176"/>
      <c r="G39" s="176"/>
      <c r="H39" s="176"/>
      <c r="I39" s="176"/>
      <c r="J39" s="147"/>
      <c r="K39" s="148"/>
      <c r="L39" s="148"/>
      <c r="M39" s="147"/>
      <c r="N39" s="147"/>
      <c r="O39" s="147"/>
    </row>
    <row r="40" spans="2:15" x14ac:dyDescent="0.25">
      <c r="B40" s="147"/>
      <c r="C40" s="176" t="s">
        <v>296</v>
      </c>
      <c r="D40" s="176"/>
      <c r="E40" s="176"/>
      <c r="F40" s="176"/>
      <c r="G40" s="176"/>
      <c r="H40" s="176"/>
      <c r="I40" s="176"/>
      <c r="J40" s="147"/>
      <c r="K40" s="148"/>
      <c r="L40" s="148"/>
      <c r="M40" s="147"/>
      <c r="N40" s="147"/>
      <c r="O40" s="147"/>
    </row>
    <row r="41" spans="2:15" x14ac:dyDescent="0.25">
      <c r="B41" s="147"/>
      <c r="C41" s="176" t="s">
        <v>300</v>
      </c>
      <c r="D41" s="176"/>
      <c r="E41" s="176"/>
      <c r="F41" s="176"/>
      <c r="G41" s="176"/>
      <c r="H41" s="176"/>
      <c r="I41" s="176"/>
      <c r="J41" s="147"/>
      <c r="K41" s="148"/>
      <c r="L41" s="148"/>
      <c r="M41" s="147"/>
      <c r="N41" s="147"/>
      <c r="O41" s="147"/>
    </row>
    <row r="42" spans="2:15" x14ac:dyDescent="0.25">
      <c r="B42" s="147"/>
      <c r="C42" s="176" t="s">
        <v>297</v>
      </c>
      <c r="D42" s="176"/>
      <c r="E42" s="176"/>
      <c r="F42" s="176"/>
      <c r="G42" s="176"/>
      <c r="H42" s="176"/>
      <c r="I42" s="176"/>
      <c r="J42" s="147"/>
      <c r="K42" s="148"/>
      <c r="L42" s="148"/>
      <c r="M42" s="147"/>
      <c r="N42" s="147"/>
      <c r="O42" s="147"/>
    </row>
  </sheetData>
  <sheetProtection algorithmName="SHA-512" hashValue="de6xDJwjaszxpsBhrC/j3noY9L6cbMpD0kAOU4WlMgSyXY+ADwswGaIMEdlw5RGzvN2XmIzLQCINxCqKLvjRiw==" saltValue="lJJpCkEavqNOfwcvJlpqxg==" spinCount="100000" sheet="1" objects="1" scenarios="1" selectLockedCells="1"/>
  <mergeCells count="30">
    <mergeCell ref="I26:J26"/>
    <mergeCell ref="I28:J28"/>
    <mergeCell ref="I30:J30"/>
    <mergeCell ref="I34:J34"/>
    <mergeCell ref="I36:J36"/>
    <mergeCell ref="I32:J3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C20:E20"/>
    <mergeCell ref="C22:E22"/>
    <mergeCell ref="C10:E10"/>
    <mergeCell ref="C18:G18"/>
    <mergeCell ref="C16:G16"/>
    <mergeCell ref="C12:E12"/>
    <mergeCell ref="F12:I12"/>
    <mergeCell ref="B3:I3"/>
    <mergeCell ref="B4:I4"/>
    <mergeCell ref="B6:D6"/>
    <mergeCell ref="C14:I14"/>
    <mergeCell ref="C8:I8"/>
  </mergeCells>
  <phoneticPr fontId="7" type="noConversion"/>
  <pageMargins left="0.16" right="0.16" top="0.43000000000000005" bottom="0.47" header="0.51" footer="0.51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A646D-57E4-47D7-80E9-DF24AE13C137}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994D-6CF2-4BC4-8657-377B66E850D5}">
  <sheetPr>
    <tabColor rgb="FFFFFF00"/>
    <pageSetUpPr fitToPage="1"/>
  </sheetPr>
  <dimension ref="B1:R26"/>
  <sheetViews>
    <sheetView workbookViewId="0">
      <selection activeCell="H1" sqref="H1"/>
    </sheetView>
  </sheetViews>
  <sheetFormatPr defaultRowHeight="15" x14ac:dyDescent="0.25"/>
  <sheetData>
    <row r="1" spans="2:18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 x14ac:dyDescent="0.25">
      <c r="B3" s="20"/>
      <c r="C3" s="234" t="s">
        <v>379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 x14ac:dyDescent="0.25">
      <c r="B6" s="20"/>
      <c r="C6" s="329" t="s">
        <v>380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2:18" x14ac:dyDescent="0.25">
      <c r="B7" s="20"/>
      <c r="C7" s="20"/>
      <c r="D7" s="329" t="s">
        <v>381</v>
      </c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</row>
    <row r="8" spans="2:18" x14ac:dyDescent="0.25">
      <c r="B8" s="20"/>
      <c r="C8" s="20"/>
      <c r="D8" s="329" t="s">
        <v>382</v>
      </c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</row>
    <row r="9" spans="2:18" x14ac:dyDescent="0.25">
      <c r="B9" s="20"/>
      <c r="C9" s="20"/>
      <c r="D9" s="329" t="s">
        <v>383</v>
      </c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</row>
    <row r="10" spans="2:18" x14ac:dyDescent="0.25">
      <c r="B10" s="20"/>
      <c r="C10" s="20"/>
      <c r="D10" s="329" t="s">
        <v>384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</row>
    <row r="11" spans="2:18" x14ac:dyDescent="0.25">
      <c r="B11" s="20"/>
      <c r="C11" s="20"/>
      <c r="D11" s="329" t="s">
        <v>385</v>
      </c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</row>
    <row r="12" spans="2:18" x14ac:dyDescent="0.25">
      <c r="B12" s="20"/>
      <c r="C12" s="20"/>
      <c r="D12" s="329" t="s">
        <v>386</v>
      </c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</row>
    <row r="13" spans="2:18" x14ac:dyDescent="0.25">
      <c r="B13" s="20"/>
      <c r="C13" s="20"/>
      <c r="D13" s="329" t="s">
        <v>387</v>
      </c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</row>
    <row r="14" spans="2:18" ht="9" customHeight="1" x14ac:dyDescent="0.25">
      <c r="B14" s="20"/>
      <c r="C14" s="328" t="s">
        <v>388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</row>
    <row r="15" spans="2:18" ht="27.6" customHeight="1" x14ac:dyDescent="0.25">
      <c r="B15" s="20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</row>
    <row r="16" spans="2:18" ht="9.9499999999999993" customHeight="1" x14ac:dyDescent="0.25">
      <c r="B16" s="20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</row>
    <row r="17" spans="2:18" ht="20.45" customHeight="1" x14ac:dyDescent="0.25">
      <c r="B17" s="20"/>
      <c r="C17" s="330" t="s">
        <v>389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</row>
    <row r="18" spans="2:18" ht="10.5" customHeight="1" x14ac:dyDescent="0.25">
      <c r="B18" s="2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</row>
    <row r="19" spans="2:18" x14ac:dyDescent="0.25">
      <c r="B19" s="20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2:18" x14ac:dyDescent="0.25">
      <c r="B20" s="20"/>
      <c r="C20" s="330" t="s">
        <v>390</v>
      </c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</row>
    <row r="21" spans="2:18" x14ac:dyDescent="0.25">
      <c r="B21" s="20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2:18" x14ac:dyDescent="0.25">
      <c r="B22" s="20"/>
      <c r="C22" s="329" t="s">
        <v>391</v>
      </c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</row>
    <row r="23" spans="2:18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 s="43" customFormat="1" ht="14.45" customHeight="1" x14ac:dyDescent="0.25">
      <c r="B24" s="41"/>
      <c r="C24" s="328" t="s">
        <v>392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</row>
    <row r="25" spans="2:18" x14ac:dyDescent="0.25">
      <c r="B25" s="20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</row>
    <row r="26" spans="2:18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sheetProtection algorithmName="SHA-512" hashValue="bp58Q0rFbrsmUU7vITkqiMxvj1uJkGwZ8aUvkcJQoqxV6kDhEV+c5GyFwGOsieGMAO7gvdZJtLpSRuILeF0MYA==" saltValue="XoLQzt6pLi3Dv5IBVgdyfQ==" spinCount="100000" sheet="1" objects="1" scenarios="1" selectLockedCells="1" selectUnlockedCells="1"/>
  <mergeCells count="13">
    <mergeCell ref="D11:R11"/>
    <mergeCell ref="C6:R6"/>
    <mergeCell ref="D7:R7"/>
    <mergeCell ref="D8:R8"/>
    <mergeCell ref="D9:R9"/>
    <mergeCell ref="D10:R10"/>
    <mergeCell ref="C24:R25"/>
    <mergeCell ref="D12:R12"/>
    <mergeCell ref="D13:R13"/>
    <mergeCell ref="C14:R15"/>
    <mergeCell ref="C17:R18"/>
    <mergeCell ref="C20:R20"/>
    <mergeCell ref="C22:R2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893-F567-4195-9FDB-85AE4418C742}">
  <sheetPr>
    <tabColor rgb="FFFFC000"/>
    <pageSetUpPr fitToPage="1"/>
  </sheetPr>
  <dimension ref="A1:T68"/>
  <sheetViews>
    <sheetView topLeftCell="C22" zoomScale="74" zoomScaleNormal="74" workbookViewId="0">
      <selection activeCell="J25" sqref="J25"/>
    </sheetView>
  </sheetViews>
  <sheetFormatPr defaultColWidth="8.7109375" defaultRowHeight="12.75" x14ac:dyDescent="0.2"/>
  <cols>
    <col min="1" max="1" width="8.7109375" style="144"/>
    <col min="2" max="2" width="24.7109375" style="144" customWidth="1"/>
    <col min="3" max="3" width="38.7109375" style="144" customWidth="1"/>
    <col min="4" max="4" width="17.5703125" style="306" customWidth="1"/>
    <col min="5" max="5" width="7.5703125" style="296" customWidth="1"/>
    <col min="6" max="6" width="8.7109375" style="296"/>
    <col min="7" max="7" width="51.140625" style="296" customWidth="1"/>
    <col min="8" max="8" width="9.85546875" style="296" customWidth="1"/>
    <col min="9" max="9" width="10.5703125" style="296" customWidth="1"/>
    <col min="10" max="10" width="18.140625" style="296" customWidth="1"/>
    <col min="11" max="11" width="12.5703125" style="296" customWidth="1"/>
    <col min="12" max="12" width="12" style="296" customWidth="1"/>
    <col min="13" max="13" width="37.42578125" style="296" customWidth="1"/>
    <col min="14" max="14" width="11.7109375" style="296" customWidth="1"/>
    <col min="15" max="15" width="8.7109375" style="144"/>
    <col min="16" max="16" width="8.7109375" style="144" customWidth="1"/>
    <col min="17" max="17" width="6.5703125" style="144" customWidth="1"/>
    <col min="18" max="18" width="8.7109375" style="144" hidden="1" customWidth="1"/>
    <col min="19" max="20" width="8.7109375" style="144"/>
    <col min="21" max="16384" width="8.7109375" style="296"/>
  </cols>
  <sheetData>
    <row r="1" spans="1:20" s="49" customFormat="1" ht="12.95" customHeight="1" x14ac:dyDescent="0.25">
      <c r="A1" s="48"/>
      <c r="B1" s="351" t="s">
        <v>363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48"/>
      <c r="P1" s="48"/>
      <c r="Q1" s="48"/>
      <c r="R1" s="48"/>
      <c r="S1" s="48"/>
      <c r="T1" s="48"/>
    </row>
    <row r="2" spans="1:20" s="49" customFormat="1" x14ac:dyDescent="0.25">
      <c r="A2" s="48"/>
      <c r="B2" s="242"/>
      <c r="C2" s="243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48"/>
      <c r="R2" s="48"/>
      <c r="S2" s="48"/>
      <c r="T2" s="48"/>
    </row>
    <row r="3" spans="1:20" s="49" customFormat="1" ht="12.95" customHeight="1" x14ac:dyDescent="0.25">
      <c r="A3" s="48"/>
      <c r="B3" s="351" t="s">
        <v>292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48"/>
      <c r="P3" s="48"/>
      <c r="Q3" s="48"/>
      <c r="R3" s="48"/>
      <c r="S3" s="48"/>
      <c r="T3" s="48"/>
    </row>
    <row r="4" spans="1:20" s="49" customFormat="1" x14ac:dyDescent="0.25">
      <c r="A4" s="48"/>
      <c r="B4" s="242"/>
      <c r="C4" s="243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48"/>
      <c r="R4" s="48"/>
      <c r="S4" s="48"/>
      <c r="T4" s="48"/>
    </row>
    <row r="5" spans="1:20" s="49" customFormat="1" ht="15.95" customHeight="1" x14ac:dyDescent="0.25">
      <c r="A5" s="48"/>
      <c r="B5" s="137" t="str">
        <f>'1.Identificação '!B8</f>
        <v>Nome do candidato:</v>
      </c>
      <c r="C5" s="331">
        <f>'1.Identificação '!C8</f>
        <v>0</v>
      </c>
      <c r="D5" s="331"/>
      <c r="E5" s="331"/>
      <c r="F5" s="331"/>
      <c r="G5" s="331"/>
      <c r="H5" s="331"/>
      <c r="I5" s="331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8" customFormat="1" x14ac:dyDescent="0.25">
      <c r="B6" s="137"/>
      <c r="C6" s="244"/>
      <c r="D6" s="138"/>
      <c r="E6" s="138"/>
      <c r="F6" s="138"/>
      <c r="G6" s="138"/>
      <c r="H6" s="139"/>
      <c r="I6" s="139"/>
      <c r="K6" s="138"/>
      <c r="L6" s="138"/>
      <c r="M6" s="139"/>
      <c r="N6" s="139"/>
    </row>
    <row r="7" spans="1:20" s="245" customFormat="1" x14ac:dyDescent="0.2">
      <c r="B7" s="246" t="s">
        <v>347</v>
      </c>
      <c r="D7" s="247"/>
    </row>
    <row r="8" spans="1:20" s="245" customFormat="1" x14ac:dyDescent="0.2">
      <c r="B8" s="246"/>
      <c r="C8" s="248" t="s">
        <v>361</v>
      </c>
      <c r="D8" s="248"/>
      <c r="E8" s="249" t="s">
        <v>359</v>
      </c>
      <c r="F8" s="250" t="str">
        <f>N17</f>
        <v>Não</v>
      </c>
    </row>
    <row r="9" spans="1:20" s="245" customFormat="1" x14ac:dyDescent="0.2">
      <c r="B9" s="246"/>
      <c r="C9" s="248"/>
      <c r="D9" s="248"/>
      <c r="E9" s="249" t="s">
        <v>360</v>
      </c>
      <c r="F9" s="250" t="str">
        <f>N24</f>
        <v>Não</v>
      </c>
    </row>
    <row r="10" spans="1:20" s="245" customFormat="1" x14ac:dyDescent="0.2">
      <c r="B10" s="246"/>
      <c r="C10" s="363" t="s">
        <v>358</v>
      </c>
      <c r="D10" s="363"/>
      <c r="E10" s="363"/>
      <c r="F10" s="250" t="str">
        <f>IF(AND(F8="Sim", F9="Sim"), "Sim", "Não")</f>
        <v>Não</v>
      </c>
    </row>
    <row r="11" spans="1:20" s="245" customFormat="1" x14ac:dyDescent="0.2">
      <c r="D11" s="247"/>
    </row>
    <row r="12" spans="1:20" s="141" customFormat="1" x14ac:dyDescent="0.2">
      <c r="A12" s="143"/>
      <c r="B12" s="143"/>
      <c r="C12" s="251"/>
      <c r="D12" s="252"/>
      <c r="E12" s="252"/>
      <c r="F12" s="252"/>
      <c r="G12" s="252"/>
      <c r="H12" s="252"/>
      <c r="I12" s="143"/>
      <c r="J12" s="253"/>
      <c r="K12" s="143"/>
      <c r="L12" s="143"/>
      <c r="M12" s="253"/>
      <c r="N12" s="143"/>
      <c r="O12" s="143"/>
      <c r="P12" s="143"/>
      <c r="Q12" s="143"/>
      <c r="R12" s="143"/>
      <c r="S12" s="143"/>
      <c r="T12" s="143"/>
    </row>
    <row r="13" spans="1:20" s="257" customFormat="1" x14ac:dyDescent="0.25">
      <c r="A13" s="254"/>
      <c r="B13" s="254"/>
      <c r="C13" s="255"/>
      <c r="D13" s="256"/>
      <c r="E13" s="256"/>
      <c r="F13" s="256"/>
      <c r="G13" s="256"/>
      <c r="H13" s="256"/>
      <c r="I13" s="352" t="s">
        <v>303</v>
      </c>
      <c r="J13" s="352"/>
      <c r="K13" s="346" t="s">
        <v>331</v>
      </c>
      <c r="L13" s="346"/>
      <c r="M13" s="346"/>
      <c r="N13" s="346"/>
      <c r="O13" s="254"/>
      <c r="P13" s="254"/>
      <c r="Q13" s="254"/>
      <c r="R13" s="254"/>
      <c r="S13" s="254"/>
      <c r="T13" s="254"/>
    </row>
    <row r="14" spans="1:20" s="257" customFormat="1" ht="89.25" x14ac:dyDescent="0.25">
      <c r="A14" s="254"/>
      <c r="B14" s="254"/>
      <c r="C14" s="255"/>
      <c r="D14" s="258" t="s">
        <v>29</v>
      </c>
      <c r="E14" s="258" t="s">
        <v>30</v>
      </c>
      <c r="F14" s="347" t="s">
        <v>6</v>
      </c>
      <c r="G14" s="347"/>
      <c r="H14" s="258" t="s">
        <v>34</v>
      </c>
      <c r="I14" s="259" t="s">
        <v>344</v>
      </c>
      <c r="J14" s="259" t="s">
        <v>4</v>
      </c>
      <c r="K14" s="260" t="s">
        <v>330</v>
      </c>
      <c r="L14" s="261" t="s">
        <v>362</v>
      </c>
      <c r="M14" s="261" t="s">
        <v>302</v>
      </c>
      <c r="N14" s="261" t="s">
        <v>337</v>
      </c>
      <c r="O14" s="254"/>
      <c r="P14" s="254"/>
      <c r="Q14" s="254"/>
      <c r="R14" s="254"/>
      <c r="S14" s="254"/>
      <c r="T14" s="254"/>
    </row>
    <row r="15" spans="1:20" s="257" customFormat="1" x14ac:dyDescent="0.25">
      <c r="A15" s="254"/>
      <c r="B15" s="254"/>
      <c r="C15" s="255"/>
      <c r="D15" s="258"/>
      <c r="E15" s="258"/>
      <c r="F15" s="347"/>
      <c r="G15" s="347"/>
      <c r="H15" s="262"/>
      <c r="I15" s="263"/>
      <c r="J15" s="259"/>
      <c r="K15" s="264"/>
      <c r="L15" s="264"/>
      <c r="M15" s="265"/>
      <c r="N15" s="264"/>
      <c r="O15" s="254"/>
      <c r="P15" s="254"/>
      <c r="Q15" s="254"/>
      <c r="R15" s="254"/>
      <c r="S15" s="254"/>
      <c r="T15" s="254"/>
    </row>
    <row r="16" spans="1:20" s="257" customFormat="1" x14ac:dyDescent="0.25">
      <c r="A16" s="254"/>
      <c r="B16" s="254"/>
      <c r="C16" s="255"/>
      <c r="D16" s="258" t="s">
        <v>57</v>
      </c>
      <c r="E16" s="258" t="s">
        <v>58</v>
      </c>
      <c r="F16" s="347" t="s">
        <v>59</v>
      </c>
      <c r="G16" s="347"/>
      <c r="H16" s="258" t="s">
        <v>60</v>
      </c>
      <c r="I16" s="259" t="s">
        <v>62</v>
      </c>
      <c r="J16" s="259" t="s">
        <v>172</v>
      </c>
      <c r="K16" s="261" t="s">
        <v>304</v>
      </c>
      <c r="L16" s="261" t="s">
        <v>305</v>
      </c>
      <c r="M16" s="261" t="s">
        <v>306</v>
      </c>
      <c r="N16" s="261" t="s">
        <v>307</v>
      </c>
      <c r="O16" s="254"/>
      <c r="P16" s="254"/>
      <c r="Q16" s="254"/>
      <c r="R16" s="254"/>
      <c r="S16" s="254"/>
      <c r="T16" s="254"/>
    </row>
    <row r="17" spans="1:20" s="257" customFormat="1" ht="102" customHeight="1" x14ac:dyDescent="0.25">
      <c r="A17" s="254"/>
      <c r="B17" s="254"/>
      <c r="C17" s="266" t="s">
        <v>376</v>
      </c>
      <c r="D17" s="333" t="s">
        <v>254</v>
      </c>
      <c r="E17" s="267" t="s">
        <v>40</v>
      </c>
      <c r="F17" s="334" t="s">
        <v>252</v>
      </c>
      <c r="G17" s="334">
        <v>0.25</v>
      </c>
      <c r="H17" s="268" t="s">
        <v>136</v>
      </c>
      <c r="I17" s="241">
        <f>'6. Comp. Org.'!I18</f>
        <v>0</v>
      </c>
      <c r="J17" s="268">
        <f>'6. Comp. Org.'!L18</f>
        <v>0</v>
      </c>
      <c r="K17" s="269">
        <f>'6. Comp. Org.'!N18</f>
        <v>0</v>
      </c>
      <c r="L17" s="269"/>
      <c r="M17" s="269">
        <f>'6. Comp. Org.'!Q18</f>
        <v>0</v>
      </c>
      <c r="N17" s="365" t="str" cm="1">
        <f t="array" ref="N17">_xlfn.IFS(L20&gt;0,"Sim",L20&lt;1,"Não")</f>
        <v>Não</v>
      </c>
      <c r="O17" s="254"/>
      <c r="P17" s="254"/>
      <c r="Q17" s="254"/>
      <c r="R17" s="254"/>
      <c r="S17" s="254"/>
      <c r="T17" s="254"/>
    </row>
    <row r="18" spans="1:20" s="257" customFormat="1" ht="66.599999999999994" customHeight="1" x14ac:dyDescent="0.25">
      <c r="A18" s="254"/>
      <c r="B18" s="254"/>
      <c r="C18" s="271"/>
      <c r="D18" s="333"/>
      <c r="E18" s="267" t="s">
        <v>325</v>
      </c>
      <c r="F18" s="334" t="s">
        <v>137</v>
      </c>
      <c r="G18" s="334">
        <v>0.75</v>
      </c>
      <c r="H18" s="268" t="s">
        <v>136</v>
      </c>
      <c r="I18" s="241">
        <f>'6. Comp. Org.'!I19</f>
        <v>0</v>
      </c>
      <c r="J18" s="268">
        <f>'6. Comp. Org.'!L19</f>
        <v>0</v>
      </c>
      <c r="K18" s="269">
        <f>'6. Comp. Org.'!N19</f>
        <v>0</v>
      </c>
      <c r="L18" s="269"/>
      <c r="M18" s="269">
        <f>'6. Comp. Org.'!Q19</f>
        <v>0</v>
      </c>
      <c r="N18" s="366"/>
      <c r="O18" s="254"/>
      <c r="P18" s="254"/>
      <c r="Q18" s="254"/>
      <c r="R18" s="254"/>
      <c r="S18" s="254"/>
      <c r="T18" s="254"/>
    </row>
    <row r="19" spans="1:20" s="257" customFormat="1" ht="65.099999999999994" customHeight="1" x14ac:dyDescent="0.25">
      <c r="A19" s="254"/>
      <c r="B19" s="254"/>
      <c r="C19" s="271"/>
      <c r="D19" s="333"/>
      <c r="E19" s="267" t="s">
        <v>1</v>
      </c>
      <c r="F19" s="334" t="s">
        <v>138</v>
      </c>
      <c r="G19" s="334">
        <v>0.25</v>
      </c>
      <c r="H19" s="268" t="s">
        <v>136</v>
      </c>
      <c r="I19" s="241">
        <f>'6. Comp. Org.'!I20</f>
        <v>0</v>
      </c>
      <c r="J19" s="268">
        <f>'6. Comp. Org.'!L20</f>
        <v>0</v>
      </c>
      <c r="K19" s="269">
        <f>'6. Comp. Org.'!N20</f>
        <v>0</v>
      </c>
      <c r="L19" s="269"/>
      <c r="M19" s="269">
        <f>'6. Comp. Org.'!Q20</f>
        <v>0</v>
      </c>
      <c r="N19" s="366"/>
      <c r="O19" s="254"/>
      <c r="P19" s="254"/>
      <c r="Q19" s="254"/>
      <c r="R19" s="254"/>
      <c r="S19" s="254"/>
      <c r="T19" s="254"/>
    </row>
    <row r="20" spans="1:20" s="257" customFormat="1" x14ac:dyDescent="0.25">
      <c r="A20" s="254"/>
      <c r="B20" s="254"/>
      <c r="C20" s="255"/>
      <c r="D20" s="256"/>
      <c r="H20" s="272" t="s">
        <v>329</v>
      </c>
      <c r="I20" s="273">
        <f>SUM(I17:I19)</f>
        <v>0</v>
      </c>
      <c r="J20" s="274"/>
      <c r="K20" s="261">
        <f>SUM(K17:K19)</f>
        <v>0</v>
      </c>
      <c r="L20" s="261" cm="1">
        <f t="array" ref="L20">_xlfn.IFS(K20&gt;0,"1",K20&lt;2,0)</f>
        <v>0</v>
      </c>
      <c r="M20" s="264"/>
      <c r="N20" s="367"/>
      <c r="O20" s="254"/>
      <c r="P20" s="254"/>
      <c r="Q20" s="254"/>
      <c r="R20" s="254"/>
      <c r="S20" s="254"/>
      <c r="T20" s="254"/>
    </row>
    <row r="21" spans="1:20" s="257" customFormat="1" ht="25.5" x14ac:dyDescent="0.25">
      <c r="A21" s="254"/>
      <c r="B21" s="254"/>
      <c r="C21" s="275" t="s">
        <v>377</v>
      </c>
      <c r="D21" s="256"/>
      <c r="O21" s="254"/>
      <c r="P21" s="254"/>
      <c r="Q21" s="254"/>
      <c r="R21" s="254"/>
      <c r="S21" s="254"/>
      <c r="T21" s="254"/>
    </row>
    <row r="22" spans="1:20" s="257" customFormat="1" ht="89.25" x14ac:dyDescent="0.25">
      <c r="A22" s="254"/>
      <c r="B22" s="254"/>
      <c r="C22" s="254"/>
      <c r="D22" s="276" t="s">
        <v>169</v>
      </c>
      <c r="E22" s="276" t="s">
        <v>7</v>
      </c>
      <c r="F22" s="354" t="s">
        <v>343</v>
      </c>
      <c r="G22" s="355"/>
      <c r="H22" s="276" t="s">
        <v>9</v>
      </c>
      <c r="I22" s="259" t="s">
        <v>345</v>
      </c>
      <c r="J22" s="259" t="s">
        <v>4</v>
      </c>
      <c r="K22" s="261" t="s">
        <v>330</v>
      </c>
      <c r="L22" s="261" t="s">
        <v>362</v>
      </c>
      <c r="M22" s="261" t="s">
        <v>302</v>
      </c>
      <c r="N22" s="277" t="s">
        <v>337</v>
      </c>
      <c r="O22" s="254"/>
      <c r="P22" s="254"/>
      <c r="Q22" s="254"/>
      <c r="R22" s="254"/>
      <c r="S22" s="254"/>
      <c r="T22" s="254"/>
    </row>
    <row r="23" spans="1:20" s="257" customFormat="1" x14ac:dyDescent="0.25">
      <c r="A23" s="254"/>
      <c r="B23" s="254"/>
      <c r="C23" s="254"/>
      <c r="D23" s="278" t="s">
        <v>37</v>
      </c>
      <c r="E23" s="278" t="s">
        <v>58</v>
      </c>
      <c r="F23" s="356" t="s">
        <v>59</v>
      </c>
      <c r="G23" s="357"/>
      <c r="H23" s="276" t="s">
        <v>60</v>
      </c>
      <c r="I23" s="259" t="s">
        <v>62</v>
      </c>
      <c r="J23" s="259" t="s">
        <v>62</v>
      </c>
      <c r="K23" s="261" t="s">
        <v>304</v>
      </c>
      <c r="L23" s="261" t="s">
        <v>57</v>
      </c>
      <c r="M23" s="261" t="s">
        <v>306</v>
      </c>
      <c r="N23" s="261" t="s">
        <v>307</v>
      </c>
      <c r="O23" s="254"/>
      <c r="P23" s="254"/>
      <c r="Q23" s="254"/>
      <c r="R23" s="254"/>
      <c r="S23" s="254"/>
      <c r="T23" s="254"/>
    </row>
    <row r="24" spans="1:20" s="257" customFormat="1" ht="15.95" customHeight="1" x14ac:dyDescent="0.25">
      <c r="A24" s="254"/>
      <c r="B24" s="254"/>
      <c r="C24" s="388" t="s">
        <v>365</v>
      </c>
      <c r="D24" s="383" t="s">
        <v>342</v>
      </c>
      <c r="E24" s="279" t="s">
        <v>33</v>
      </c>
      <c r="F24" s="344" t="s">
        <v>96</v>
      </c>
      <c r="G24" s="345"/>
      <c r="H24" s="280" t="s">
        <v>63</v>
      </c>
      <c r="I24" s="281">
        <f>'4. Comp. Téc.-Cient.'!I14</f>
        <v>0</v>
      </c>
      <c r="J24" s="281">
        <f>'4. Comp. Téc.-Cient.'!M14</f>
        <v>0</v>
      </c>
      <c r="K24" s="282">
        <f>'4. Comp. Téc.-Cient.'!O14</f>
        <v>0</v>
      </c>
      <c r="L24" s="282"/>
      <c r="M24" s="282">
        <f>'4. Comp. Téc.-Cient.'!S14</f>
        <v>0</v>
      </c>
      <c r="N24" s="370" t="str" cm="1">
        <f t="array" ref="N24">_xlfn.IFS(L53&gt;1,"Sim",L53&lt;2,"Não")</f>
        <v>Não</v>
      </c>
      <c r="O24" s="254"/>
      <c r="P24" s="254"/>
      <c r="Q24" s="254"/>
      <c r="R24" s="254"/>
      <c r="S24" s="254"/>
      <c r="T24" s="254"/>
    </row>
    <row r="25" spans="1:20" s="140" customFormat="1" x14ac:dyDescent="0.25">
      <c r="A25" s="254"/>
      <c r="B25" s="254"/>
      <c r="C25" s="388"/>
      <c r="D25" s="384"/>
      <c r="E25" s="279" t="s">
        <v>82</v>
      </c>
      <c r="F25" s="344" t="s">
        <v>97</v>
      </c>
      <c r="G25" s="345"/>
      <c r="H25" s="280" t="s">
        <v>63</v>
      </c>
      <c r="I25" s="281">
        <f>'4. Comp. Téc.-Cient.'!I15</f>
        <v>0</v>
      </c>
      <c r="J25" s="281">
        <f>'4. Comp. Téc.-Cient.'!M15</f>
        <v>0</v>
      </c>
      <c r="K25" s="282">
        <f>'4. Comp. Téc.-Cient.'!O15</f>
        <v>0</v>
      </c>
      <c r="L25" s="282"/>
      <c r="M25" s="282">
        <f>'4. Comp. Téc.-Cient.'!S15</f>
        <v>0</v>
      </c>
      <c r="N25" s="371"/>
      <c r="O25" s="142"/>
      <c r="P25" s="142"/>
      <c r="Q25" s="142"/>
      <c r="R25" s="142"/>
      <c r="S25" s="142"/>
      <c r="T25" s="142"/>
    </row>
    <row r="26" spans="1:20" s="140" customFormat="1" x14ac:dyDescent="0.25">
      <c r="A26" s="254"/>
      <c r="B26" s="254"/>
      <c r="C26" s="388"/>
      <c r="D26" s="384"/>
      <c r="E26" s="279"/>
      <c r="F26" s="337" t="s">
        <v>348</v>
      </c>
      <c r="G26" s="338"/>
      <c r="H26" s="338"/>
      <c r="I26" s="338"/>
      <c r="J26" s="339"/>
      <c r="K26" s="307">
        <f>K24+K25</f>
        <v>0</v>
      </c>
      <c r="L26" s="282" t="str" cm="1">
        <f t="array" ref="L26">_xlfn.IFS(K26&gt;0,"1",K26&lt;1,"0")</f>
        <v>0</v>
      </c>
      <c r="M26" s="282"/>
      <c r="N26" s="371"/>
      <c r="O26" s="142"/>
      <c r="P26" s="142"/>
      <c r="Q26" s="142"/>
      <c r="R26" s="142"/>
      <c r="S26" s="142"/>
      <c r="T26" s="142"/>
    </row>
    <row r="27" spans="1:20" s="140" customFormat="1" x14ac:dyDescent="0.25">
      <c r="A27" s="254"/>
      <c r="B27" s="254"/>
      <c r="C27" s="362" t="s">
        <v>366</v>
      </c>
      <c r="D27" s="384"/>
      <c r="E27" s="279" t="s">
        <v>64</v>
      </c>
      <c r="F27" s="335" t="s">
        <v>98</v>
      </c>
      <c r="G27" s="336"/>
      <c r="H27" s="283" t="s">
        <v>71</v>
      </c>
      <c r="I27" s="241">
        <f>'4. Comp. Téc.-Cient.'!I16</f>
        <v>0</v>
      </c>
      <c r="J27" s="241">
        <f>'4. Comp. Téc.-Cient.'!M16</f>
        <v>0</v>
      </c>
      <c r="K27" s="284">
        <f>'4. Comp. Téc.-Cient.'!O17</f>
        <v>0</v>
      </c>
      <c r="L27" s="269"/>
      <c r="M27" s="269">
        <f>'4. Comp. Téc.-Cient.'!S16</f>
        <v>0</v>
      </c>
      <c r="N27" s="371"/>
      <c r="O27" s="142"/>
      <c r="P27" s="142"/>
      <c r="Q27" s="142"/>
      <c r="R27" s="142"/>
      <c r="S27" s="142"/>
      <c r="T27" s="142"/>
    </row>
    <row r="28" spans="1:20" s="140" customFormat="1" x14ac:dyDescent="0.25">
      <c r="A28" s="254"/>
      <c r="B28" s="254"/>
      <c r="C28" s="362"/>
      <c r="D28" s="384"/>
      <c r="E28" s="279" t="s">
        <v>65</v>
      </c>
      <c r="F28" s="335" t="s">
        <v>99</v>
      </c>
      <c r="G28" s="336"/>
      <c r="H28" s="283" t="s">
        <v>71</v>
      </c>
      <c r="I28" s="241">
        <f>'4. Comp. Téc.-Cient.'!I17</f>
        <v>0</v>
      </c>
      <c r="J28" s="241">
        <f>'4. Comp. Téc.-Cient.'!M17</f>
        <v>0</v>
      </c>
      <c r="K28" s="284">
        <f>'4. Comp. Téc.-Cient.'!O18</f>
        <v>0</v>
      </c>
      <c r="L28" s="269"/>
      <c r="M28" s="269">
        <f>'4. Comp. Téc.-Cient.'!S17</f>
        <v>0</v>
      </c>
      <c r="N28" s="371"/>
      <c r="O28" s="142"/>
      <c r="P28" s="142"/>
      <c r="Q28" s="142"/>
      <c r="R28" s="142"/>
      <c r="S28" s="142"/>
      <c r="T28" s="142"/>
    </row>
    <row r="29" spans="1:20" s="140" customFormat="1" x14ac:dyDescent="0.25">
      <c r="A29" s="254"/>
      <c r="B29" s="254"/>
      <c r="C29" s="362"/>
      <c r="D29" s="384"/>
      <c r="E29" s="285"/>
      <c r="F29" s="340" t="s">
        <v>350</v>
      </c>
      <c r="G29" s="341"/>
      <c r="H29" s="341"/>
      <c r="I29" s="341"/>
      <c r="J29" s="342"/>
      <c r="K29" s="308">
        <f>K27+K28</f>
        <v>0</v>
      </c>
      <c r="L29" s="269" t="str" cm="1">
        <f t="array" ref="L29">_xlfn.IFS(K29&gt;1,"1",K29&lt;2,"0")</f>
        <v>0</v>
      </c>
      <c r="M29" s="269"/>
      <c r="N29" s="371"/>
      <c r="O29" s="142"/>
      <c r="P29" s="142"/>
      <c r="Q29" s="142"/>
      <c r="R29" s="142"/>
      <c r="S29" s="142"/>
      <c r="T29" s="142"/>
    </row>
    <row r="30" spans="1:20" s="140" customFormat="1" x14ac:dyDescent="0.25">
      <c r="A30" s="254"/>
      <c r="B30" s="254"/>
      <c r="C30" s="360" t="s">
        <v>367</v>
      </c>
      <c r="D30" s="384"/>
      <c r="E30" s="358" t="s">
        <v>66</v>
      </c>
      <c r="F30" s="350" t="s">
        <v>326</v>
      </c>
      <c r="G30" s="350"/>
      <c r="H30" s="280" t="s">
        <v>38</v>
      </c>
      <c r="I30" s="281">
        <f>'4. Comp. Téc.-Cient.'!I18</f>
        <v>0</v>
      </c>
      <c r="J30" s="281">
        <f>'4. Comp. Téc.-Cient.'!M18</f>
        <v>0</v>
      </c>
      <c r="K30" s="282">
        <f>'4. Comp. Téc.-Cient.'!O20</f>
        <v>0</v>
      </c>
      <c r="L30" s="282"/>
      <c r="M30" s="282">
        <f>'4. Comp. Téc.-Cient.'!S18</f>
        <v>0</v>
      </c>
      <c r="N30" s="371"/>
      <c r="O30" s="142"/>
      <c r="P30" s="142"/>
      <c r="Q30" s="142"/>
      <c r="R30" s="142"/>
      <c r="S30" s="142"/>
      <c r="T30" s="142"/>
    </row>
    <row r="31" spans="1:20" s="140" customFormat="1" ht="24.95" customHeight="1" x14ac:dyDescent="0.25">
      <c r="A31" s="254"/>
      <c r="B31" s="254"/>
      <c r="C31" s="361"/>
      <c r="D31" s="384"/>
      <c r="E31" s="359"/>
      <c r="F31" s="337" t="s">
        <v>349</v>
      </c>
      <c r="G31" s="338"/>
      <c r="H31" s="338"/>
      <c r="I31" s="338"/>
      <c r="J31" s="339"/>
      <c r="K31" s="307">
        <f>K30</f>
        <v>0</v>
      </c>
      <c r="L31" s="282" t="str" cm="1">
        <f t="array" ref="L31">_xlfn.IFS(K31&gt;2,"1",K31&lt;3,"0")</f>
        <v>0</v>
      </c>
      <c r="M31" s="282"/>
      <c r="N31" s="371"/>
      <c r="O31" s="142"/>
      <c r="P31" s="142"/>
      <c r="Q31" s="142"/>
      <c r="R31" s="142"/>
      <c r="S31" s="142"/>
      <c r="T31" s="142"/>
    </row>
    <row r="32" spans="1:20" s="140" customFormat="1" x14ac:dyDescent="0.25">
      <c r="A32" s="254"/>
      <c r="B32" s="254"/>
      <c r="C32" s="377" t="s">
        <v>368</v>
      </c>
      <c r="D32" s="384"/>
      <c r="E32" s="279" t="s">
        <v>311</v>
      </c>
      <c r="F32" s="335" t="s">
        <v>111</v>
      </c>
      <c r="G32" s="336"/>
      <c r="H32" s="283" t="s">
        <v>38</v>
      </c>
      <c r="I32" s="241">
        <f>'4. Comp. Téc.-Cient.'!I19</f>
        <v>0</v>
      </c>
      <c r="J32" s="241">
        <f>'4. Comp. Téc.-Cient.'!M19</f>
        <v>0</v>
      </c>
      <c r="K32" s="284">
        <f>'4. Comp. Téc.-Cient.'!O19</f>
        <v>0</v>
      </c>
      <c r="L32" s="269"/>
      <c r="M32" s="269">
        <f>'4. Comp. Téc.-Cient.'!S19</f>
        <v>0</v>
      </c>
      <c r="N32" s="371"/>
      <c r="O32" s="142"/>
      <c r="P32" s="142"/>
      <c r="Q32" s="142"/>
      <c r="R32" s="142"/>
      <c r="S32" s="142"/>
      <c r="T32" s="142"/>
    </row>
    <row r="33" spans="1:20" s="140" customFormat="1" x14ac:dyDescent="0.25">
      <c r="A33" s="254"/>
      <c r="B33" s="254"/>
      <c r="C33" s="378"/>
      <c r="D33" s="384"/>
      <c r="E33" s="279" t="s">
        <v>68</v>
      </c>
      <c r="F33" s="335" t="s">
        <v>378</v>
      </c>
      <c r="G33" s="336"/>
      <c r="H33" s="283" t="s">
        <v>38</v>
      </c>
      <c r="I33" s="241">
        <f>'4. Comp. Téc.-Cient.'!I21</f>
        <v>0</v>
      </c>
      <c r="J33" s="241">
        <f>'4. Comp. Téc.-Cient.'!M21</f>
        <v>0</v>
      </c>
      <c r="K33" s="284">
        <f>'4. Comp. Téc.-Cient.'!O21</f>
        <v>0</v>
      </c>
      <c r="L33" s="269"/>
      <c r="M33" s="269">
        <f>'4. Comp. Téc.-Cient.'!S21</f>
        <v>0</v>
      </c>
      <c r="N33" s="371"/>
      <c r="O33" s="142"/>
      <c r="P33" s="142"/>
      <c r="Q33" s="142"/>
      <c r="R33" s="142"/>
      <c r="S33" s="142"/>
      <c r="T33" s="142"/>
    </row>
    <row r="34" spans="1:20" s="140" customFormat="1" x14ac:dyDescent="0.25">
      <c r="A34" s="254"/>
      <c r="B34" s="254"/>
      <c r="C34" s="379"/>
      <c r="D34" s="385"/>
      <c r="E34" s="279"/>
      <c r="F34" s="340" t="s">
        <v>352</v>
      </c>
      <c r="G34" s="341"/>
      <c r="H34" s="341"/>
      <c r="I34" s="341"/>
      <c r="J34" s="342"/>
      <c r="K34" s="286">
        <f>K32+K33</f>
        <v>0</v>
      </c>
      <c r="L34" s="269" t="str" cm="1">
        <f t="array" ref="L34">_xlfn.IFS(K34&gt;7,"1",K34&lt;8,"0")</f>
        <v>0</v>
      </c>
      <c r="M34" s="269"/>
      <c r="N34" s="371"/>
      <c r="O34" s="142"/>
      <c r="P34" s="142"/>
      <c r="Q34" s="142"/>
      <c r="R34" s="142"/>
      <c r="S34" s="142"/>
      <c r="T34" s="142"/>
    </row>
    <row r="35" spans="1:20" s="140" customFormat="1" ht="25.5" x14ac:dyDescent="0.25">
      <c r="A35" s="254"/>
      <c r="B35" s="254"/>
      <c r="C35" s="376" t="s">
        <v>336</v>
      </c>
      <c r="D35" s="380" t="s">
        <v>189</v>
      </c>
      <c r="E35" s="279" t="s">
        <v>394</v>
      </c>
      <c r="F35" s="350" t="s">
        <v>187</v>
      </c>
      <c r="G35" s="350"/>
      <c r="H35" s="281" t="s">
        <v>341</v>
      </c>
      <c r="I35" s="281">
        <f>'4. Comp. Téc.-Cient.'!I65</f>
        <v>0</v>
      </c>
      <c r="J35" s="281">
        <f>'4. Comp. Téc.-Cient.'!M65</f>
        <v>0</v>
      </c>
      <c r="K35" s="287">
        <f>'4. Comp. Téc.-Cient.'!O65</f>
        <v>0</v>
      </c>
      <c r="L35" s="287"/>
      <c r="M35" s="287">
        <f>'4. Comp. Téc.-Cient.'!S65</f>
        <v>0</v>
      </c>
      <c r="N35" s="371"/>
      <c r="O35" s="142"/>
      <c r="P35" s="142"/>
      <c r="Q35" s="142"/>
      <c r="R35" s="142"/>
      <c r="S35" s="142"/>
      <c r="T35" s="142"/>
    </row>
    <row r="36" spans="1:20" s="140" customFormat="1" x14ac:dyDescent="0.25">
      <c r="A36" s="254"/>
      <c r="B36" s="254"/>
      <c r="C36" s="361"/>
      <c r="D36" s="381"/>
      <c r="E36" s="279"/>
      <c r="F36" s="337" t="s">
        <v>353</v>
      </c>
      <c r="G36" s="338"/>
      <c r="H36" s="338"/>
      <c r="I36" s="338"/>
      <c r="J36" s="339"/>
      <c r="K36" s="288">
        <f>K35</f>
        <v>0</v>
      </c>
      <c r="L36" s="287" t="str" cm="1">
        <f t="array" ref="L36">_xlfn.IFS(K36&gt;0,"1",K36&lt;1,"0")</f>
        <v>0</v>
      </c>
      <c r="M36" s="287"/>
      <c r="N36" s="371"/>
      <c r="O36" s="142"/>
      <c r="P36" s="142"/>
      <c r="Q36" s="142"/>
      <c r="R36" s="142"/>
      <c r="S36" s="142"/>
      <c r="T36" s="142"/>
    </row>
    <row r="37" spans="1:20" s="140" customFormat="1" x14ac:dyDescent="0.25">
      <c r="A37" s="254"/>
      <c r="B37" s="254"/>
      <c r="C37" s="377" t="s">
        <v>369</v>
      </c>
      <c r="D37" s="381"/>
      <c r="E37" s="279" t="s">
        <v>207</v>
      </c>
      <c r="F37" s="343" t="s">
        <v>327</v>
      </c>
      <c r="G37" s="343"/>
      <c r="H37" s="241" t="s">
        <v>328</v>
      </c>
      <c r="I37" s="241">
        <f>'4. Comp. Téc.-Cient.'!I58</f>
        <v>0</v>
      </c>
      <c r="J37" s="289">
        <f>'4. Comp. Téc.-Cient.'!M58</f>
        <v>0</v>
      </c>
      <c r="K37" s="289">
        <f>'4. Comp. Téc.-Cient.'!O58</f>
        <v>0</v>
      </c>
      <c r="L37" s="289"/>
      <c r="M37" s="289">
        <f>'4. Comp. Téc.-Cient.'!S58</f>
        <v>0</v>
      </c>
      <c r="N37" s="371"/>
      <c r="O37" s="142"/>
      <c r="P37" s="142"/>
      <c r="Q37" s="142"/>
      <c r="R37" s="142"/>
      <c r="S37" s="142"/>
      <c r="T37" s="142"/>
    </row>
    <row r="38" spans="1:20" s="140" customFormat="1" ht="39.6" customHeight="1" x14ac:dyDescent="0.25">
      <c r="A38" s="254"/>
      <c r="B38" s="254"/>
      <c r="C38" s="379"/>
      <c r="D38" s="382"/>
      <c r="E38" s="279"/>
      <c r="F38" s="340" t="s">
        <v>354</v>
      </c>
      <c r="G38" s="341"/>
      <c r="H38" s="341"/>
      <c r="I38" s="341"/>
      <c r="J38" s="342"/>
      <c r="K38" s="290">
        <f>K37</f>
        <v>0</v>
      </c>
      <c r="L38" s="289" t="str" cm="1">
        <f t="array" ref="L38">_xlfn.IFS(K38&gt;2,"1",K38&lt;3,"0")</f>
        <v>0</v>
      </c>
      <c r="M38" s="289"/>
      <c r="N38" s="371"/>
      <c r="O38" s="142"/>
      <c r="P38" s="142"/>
      <c r="Q38" s="142"/>
      <c r="R38" s="142"/>
      <c r="S38" s="142"/>
      <c r="T38" s="142"/>
    </row>
    <row r="39" spans="1:20" s="140" customFormat="1" x14ac:dyDescent="0.25">
      <c r="A39" s="254"/>
      <c r="B39" s="254"/>
      <c r="C39" s="376" t="s">
        <v>370</v>
      </c>
      <c r="D39" s="386" t="s">
        <v>195</v>
      </c>
      <c r="E39" s="279" t="s">
        <v>396</v>
      </c>
      <c r="F39" s="350" t="s">
        <v>193</v>
      </c>
      <c r="G39" s="350"/>
      <c r="H39" s="281" t="s">
        <v>215</v>
      </c>
      <c r="I39" s="281">
        <f>'4. Comp. Téc.-Cient.'!I68</f>
        <v>0</v>
      </c>
      <c r="J39" s="287">
        <f>'4. Comp. Téc.-Cient.'!M68</f>
        <v>0</v>
      </c>
      <c r="K39" s="287">
        <f>'4. Comp. Téc.-Cient.'!O68</f>
        <v>0</v>
      </c>
      <c r="L39" s="287"/>
      <c r="M39" s="287">
        <f>'4. Comp. Téc.-Cient.'!S68</f>
        <v>0</v>
      </c>
      <c r="N39" s="371"/>
      <c r="O39" s="142"/>
      <c r="P39" s="142"/>
      <c r="Q39" s="142"/>
      <c r="R39" s="142"/>
      <c r="S39" s="142"/>
      <c r="T39" s="142"/>
    </row>
    <row r="40" spans="1:20" s="140" customFormat="1" ht="27.95" customHeight="1" x14ac:dyDescent="0.25">
      <c r="A40" s="254"/>
      <c r="B40" s="254"/>
      <c r="C40" s="361"/>
      <c r="D40" s="387"/>
      <c r="E40" s="279"/>
      <c r="F40" s="337" t="s">
        <v>355</v>
      </c>
      <c r="G40" s="338"/>
      <c r="H40" s="338"/>
      <c r="I40" s="338"/>
      <c r="J40" s="339"/>
      <c r="K40" s="288">
        <f>K39</f>
        <v>0</v>
      </c>
      <c r="L40" s="287" t="str" cm="1">
        <f t="array" ref="L40">_xlfn.IFS(K40&gt;0,"1",K39&lt;1,"0")</f>
        <v>0</v>
      </c>
      <c r="M40" s="287"/>
      <c r="N40" s="371"/>
      <c r="O40" s="142"/>
      <c r="P40" s="142"/>
      <c r="Q40" s="142"/>
      <c r="R40" s="142"/>
      <c r="S40" s="142"/>
      <c r="T40" s="142"/>
    </row>
    <row r="41" spans="1:20" s="140" customFormat="1" ht="30.6" customHeight="1" x14ac:dyDescent="0.25">
      <c r="A41" s="254"/>
      <c r="B41" s="254"/>
      <c r="C41" s="377" t="s">
        <v>371</v>
      </c>
      <c r="D41" s="389" t="s">
        <v>351</v>
      </c>
      <c r="E41" s="279" t="s">
        <v>72</v>
      </c>
      <c r="F41" s="343" t="s">
        <v>287</v>
      </c>
      <c r="G41" s="343"/>
      <c r="H41" s="283" t="s">
        <v>127</v>
      </c>
      <c r="I41" s="241">
        <f>'4. Comp. Téc.-Cient.'!I25</f>
        <v>0</v>
      </c>
      <c r="J41" s="289">
        <f>'4. Comp. Téc.-Cient.'!M25</f>
        <v>0</v>
      </c>
      <c r="K41" s="289">
        <f>'4. Comp. Téc.-Cient.'!O25</f>
        <v>0</v>
      </c>
      <c r="L41" s="289"/>
      <c r="M41" s="289">
        <f>'4. Comp. Téc.-Cient.'!S25</f>
        <v>0</v>
      </c>
      <c r="N41" s="371"/>
      <c r="O41" s="142"/>
      <c r="P41" s="142"/>
      <c r="Q41" s="142"/>
      <c r="R41" s="142"/>
      <c r="S41" s="142"/>
      <c r="T41" s="142"/>
    </row>
    <row r="42" spans="1:20" s="140" customFormat="1" ht="12.95" customHeight="1" x14ac:dyDescent="0.25">
      <c r="A42" s="254"/>
      <c r="B42" s="254"/>
      <c r="C42" s="378"/>
      <c r="D42" s="390"/>
      <c r="E42" s="279" t="s">
        <v>73</v>
      </c>
      <c r="F42" s="343" t="s">
        <v>285</v>
      </c>
      <c r="G42" s="343"/>
      <c r="H42" s="283" t="s">
        <v>127</v>
      </c>
      <c r="I42" s="241">
        <f>'4. Comp. Téc.-Cient.'!I26</f>
        <v>0</v>
      </c>
      <c r="J42" s="289">
        <f>'4. Comp. Téc.-Cient.'!M26</f>
        <v>0</v>
      </c>
      <c r="K42" s="289">
        <f>'4. Comp. Téc.-Cient.'!O26</f>
        <v>0</v>
      </c>
      <c r="L42" s="289"/>
      <c r="M42" s="289">
        <f>'4. Comp. Téc.-Cient.'!S26</f>
        <v>0</v>
      </c>
      <c r="N42" s="371"/>
      <c r="O42" s="142"/>
      <c r="P42" s="142"/>
      <c r="Q42" s="142"/>
      <c r="R42" s="142"/>
      <c r="S42" s="142"/>
      <c r="T42" s="142"/>
    </row>
    <row r="43" spans="1:20" s="140" customFormat="1" x14ac:dyDescent="0.25">
      <c r="A43" s="254"/>
      <c r="B43" s="254"/>
      <c r="C43" s="378"/>
      <c r="D43" s="390"/>
      <c r="E43" s="279" t="s">
        <v>74</v>
      </c>
      <c r="F43" s="343" t="s">
        <v>286</v>
      </c>
      <c r="G43" s="343"/>
      <c r="H43" s="283" t="s">
        <v>127</v>
      </c>
      <c r="I43" s="241">
        <f>'4. Comp. Téc.-Cient.'!I27</f>
        <v>0</v>
      </c>
      <c r="J43" s="289">
        <f>'4. Comp. Téc.-Cient.'!M27</f>
        <v>0</v>
      </c>
      <c r="K43" s="289">
        <f>'4. Comp. Téc.-Cient.'!O27</f>
        <v>0</v>
      </c>
      <c r="L43" s="289"/>
      <c r="M43" s="289">
        <f>'4. Comp. Téc.-Cient.'!S27</f>
        <v>0</v>
      </c>
      <c r="N43" s="371"/>
      <c r="O43" s="142"/>
      <c r="P43" s="142"/>
      <c r="Q43" s="142"/>
      <c r="R43" s="142"/>
      <c r="S43" s="142"/>
      <c r="T43" s="142"/>
    </row>
    <row r="44" spans="1:20" s="140" customFormat="1" ht="29.45" customHeight="1" x14ac:dyDescent="0.25">
      <c r="A44" s="254"/>
      <c r="B44" s="254"/>
      <c r="C44" s="378"/>
      <c r="D44" s="390"/>
      <c r="E44" s="279" t="s">
        <v>176</v>
      </c>
      <c r="F44" s="343" t="s">
        <v>269</v>
      </c>
      <c r="G44" s="343"/>
      <c r="H44" s="283" t="s">
        <v>127</v>
      </c>
      <c r="I44" s="241">
        <f>'4. Comp. Téc.-Cient.'!I35</f>
        <v>0</v>
      </c>
      <c r="J44" s="289">
        <f>'4. Comp. Téc.-Cient.'!M35</f>
        <v>0</v>
      </c>
      <c r="K44" s="289">
        <f>'4. Comp. Téc.-Cient.'!O35</f>
        <v>0</v>
      </c>
      <c r="L44" s="289"/>
      <c r="M44" s="289">
        <f>'4. Comp. Téc.-Cient.'!S35</f>
        <v>0</v>
      </c>
      <c r="N44" s="371"/>
      <c r="O44" s="142"/>
      <c r="P44" s="142"/>
      <c r="Q44" s="142"/>
      <c r="R44" s="142"/>
      <c r="S44" s="142"/>
      <c r="T44" s="142"/>
    </row>
    <row r="45" spans="1:20" s="140" customFormat="1" ht="27.6" customHeight="1" x14ac:dyDescent="0.25">
      <c r="A45" s="254"/>
      <c r="B45" s="254"/>
      <c r="C45" s="378"/>
      <c r="D45" s="390"/>
      <c r="E45" s="279" t="s">
        <v>177</v>
      </c>
      <c r="F45" s="343" t="s">
        <v>270</v>
      </c>
      <c r="G45" s="343"/>
      <c r="H45" s="283" t="s">
        <v>127</v>
      </c>
      <c r="I45" s="241">
        <f>'4. Comp. Téc.-Cient.'!I36</f>
        <v>0</v>
      </c>
      <c r="J45" s="289">
        <f>'4. Comp. Téc.-Cient.'!M36</f>
        <v>0</v>
      </c>
      <c r="K45" s="289">
        <f>'4. Comp. Téc.-Cient.'!O36</f>
        <v>0</v>
      </c>
      <c r="L45" s="289"/>
      <c r="M45" s="289">
        <f>'4. Comp. Téc.-Cient.'!S36</f>
        <v>0</v>
      </c>
      <c r="N45" s="371"/>
      <c r="O45" s="142"/>
      <c r="P45" s="142"/>
      <c r="Q45" s="142"/>
      <c r="R45" s="142"/>
      <c r="S45" s="142"/>
      <c r="T45" s="142"/>
    </row>
    <row r="46" spans="1:20" s="140" customFormat="1" x14ac:dyDescent="0.25">
      <c r="A46" s="254"/>
      <c r="B46" s="254"/>
      <c r="C46" s="379"/>
      <c r="D46" s="391"/>
      <c r="E46" s="279"/>
      <c r="F46" s="340" t="s">
        <v>356</v>
      </c>
      <c r="G46" s="341"/>
      <c r="H46" s="341"/>
      <c r="I46" s="341"/>
      <c r="J46" s="342"/>
      <c r="K46" s="290">
        <f>K41+K42+K43+K44+K45</f>
        <v>0</v>
      </c>
      <c r="L46" s="289" t="str" cm="1">
        <f t="array" ref="L46">_xlfn.IFS(K46&gt;0,"1",K46&lt;1,"0")</f>
        <v>0</v>
      </c>
      <c r="M46" s="289"/>
      <c r="N46" s="371"/>
      <c r="O46" s="142"/>
      <c r="P46" s="142"/>
      <c r="Q46" s="142"/>
      <c r="R46" s="142"/>
      <c r="S46" s="142"/>
      <c r="T46" s="142"/>
    </row>
    <row r="47" spans="1:20" s="140" customFormat="1" ht="25.5" x14ac:dyDescent="0.25">
      <c r="A47" s="254"/>
      <c r="B47" s="254"/>
      <c r="C47" s="362" t="s">
        <v>372</v>
      </c>
      <c r="D47" s="353" t="s">
        <v>247</v>
      </c>
      <c r="E47" s="279" t="s">
        <v>93</v>
      </c>
      <c r="F47" s="332" t="s">
        <v>123</v>
      </c>
      <c r="G47" s="332">
        <v>0.5</v>
      </c>
      <c r="H47" s="281" t="s">
        <v>124</v>
      </c>
      <c r="I47" s="282">
        <f>'5. Comp. Ped.'!I14</f>
        <v>0</v>
      </c>
      <c r="J47" s="287">
        <f>'5. Comp. Ped.'!L14</f>
        <v>0</v>
      </c>
      <c r="K47" s="287">
        <f>'5. Comp. Ped.'!N14</f>
        <v>0</v>
      </c>
      <c r="L47" s="287"/>
      <c r="M47" s="287">
        <f>'5. Comp. Ped.'!Q14</f>
        <v>0</v>
      </c>
      <c r="N47" s="371"/>
      <c r="O47" s="142"/>
      <c r="P47" s="142"/>
      <c r="Q47" s="142"/>
      <c r="R47" s="142"/>
      <c r="S47" s="142"/>
      <c r="T47" s="142"/>
    </row>
    <row r="48" spans="1:20" s="140" customFormat="1" ht="25.5" x14ac:dyDescent="0.25">
      <c r="A48" s="254"/>
      <c r="B48" s="254"/>
      <c r="C48" s="362"/>
      <c r="D48" s="353"/>
      <c r="E48" s="279" t="s">
        <v>94</v>
      </c>
      <c r="F48" s="332" t="s">
        <v>125</v>
      </c>
      <c r="G48" s="332"/>
      <c r="H48" s="281" t="s">
        <v>124</v>
      </c>
      <c r="I48" s="282">
        <f>'5. Comp. Ped.'!I15</f>
        <v>0</v>
      </c>
      <c r="J48" s="287">
        <f>'5. Comp. Ped.'!L15</f>
        <v>0</v>
      </c>
      <c r="K48" s="287">
        <f>'5. Comp. Ped.'!N15</f>
        <v>0</v>
      </c>
      <c r="L48" s="287"/>
      <c r="M48" s="287">
        <f>'5. Comp. Ped.'!Q15</f>
        <v>0</v>
      </c>
      <c r="N48" s="371"/>
      <c r="O48" s="142"/>
      <c r="P48" s="142"/>
      <c r="Q48" s="142"/>
      <c r="R48" s="142"/>
      <c r="S48" s="142"/>
      <c r="T48" s="142"/>
    </row>
    <row r="49" spans="1:20" s="140" customFormat="1" ht="41.1" customHeight="1" x14ac:dyDescent="0.25">
      <c r="A49" s="142"/>
      <c r="B49" s="142"/>
      <c r="C49" s="362"/>
      <c r="D49" s="353" t="s">
        <v>233</v>
      </c>
      <c r="E49" s="279" t="s">
        <v>84</v>
      </c>
      <c r="F49" s="332" t="s">
        <v>231</v>
      </c>
      <c r="G49" s="332"/>
      <c r="H49" s="281" t="s">
        <v>127</v>
      </c>
      <c r="I49" s="287">
        <f>'5. Comp. Ped.'!I22</f>
        <v>0</v>
      </c>
      <c r="J49" s="287">
        <f>'5. Comp. Ped.'!L22</f>
        <v>0</v>
      </c>
      <c r="K49" s="287">
        <f>'5. Comp. Ped.'!N22</f>
        <v>0</v>
      </c>
      <c r="L49" s="287"/>
      <c r="M49" s="287">
        <f>'5. Comp. Ped.'!Q22</f>
        <v>0</v>
      </c>
      <c r="N49" s="371"/>
      <c r="O49" s="142"/>
      <c r="P49" s="142"/>
      <c r="Q49" s="142"/>
      <c r="R49" s="142"/>
      <c r="S49" s="142"/>
      <c r="T49" s="142"/>
    </row>
    <row r="50" spans="1:20" s="140" customFormat="1" ht="27.95" customHeight="1" x14ac:dyDescent="0.25">
      <c r="A50" s="142"/>
      <c r="B50" s="142"/>
      <c r="C50" s="362"/>
      <c r="D50" s="353"/>
      <c r="E50" s="368" t="s">
        <v>85</v>
      </c>
      <c r="F50" s="332" t="s">
        <v>232</v>
      </c>
      <c r="G50" s="332"/>
      <c r="H50" s="369" t="s">
        <v>127</v>
      </c>
      <c r="I50" s="348">
        <f>'5. Comp. Ped.'!I23</f>
        <v>0</v>
      </c>
      <c r="J50" s="348">
        <f>'5. Comp. Ped.'!L23</f>
        <v>0</v>
      </c>
      <c r="K50" s="348">
        <f>'5. Comp. Ped.'!N23</f>
        <v>0</v>
      </c>
      <c r="L50" s="291"/>
      <c r="M50" s="348">
        <f>'5. Comp. Ped.'!Q23</f>
        <v>0</v>
      </c>
      <c r="N50" s="371"/>
      <c r="O50" s="142"/>
      <c r="P50" s="142"/>
      <c r="Q50" s="142"/>
      <c r="R50" s="142"/>
      <c r="S50" s="142"/>
      <c r="T50" s="142"/>
    </row>
    <row r="51" spans="1:20" s="140" customFormat="1" x14ac:dyDescent="0.25">
      <c r="A51" s="142"/>
      <c r="B51" s="142"/>
      <c r="C51" s="362"/>
      <c r="D51" s="353"/>
      <c r="E51" s="368"/>
      <c r="F51" s="332"/>
      <c r="G51" s="332"/>
      <c r="H51" s="369"/>
      <c r="I51" s="349"/>
      <c r="J51" s="349"/>
      <c r="K51" s="349"/>
      <c r="L51" s="292"/>
      <c r="M51" s="349"/>
      <c r="N51" s="371"/>
      <c r="O51" s="142"/>
      <c r="P51" s="142"/>
      <c r="Q51" s="142"/>
      <c r="R51" s="142"/>
      <c r="S51" s="142"/>
      <c r="T51" s="142"/>
    </row>
    <row r="52" spans="1:20" s="144" customFormat="1" x14ac:dyDescent="0.2">
      <c r="C52" s="377"/>
      <c r="D52" s="293"/>
      <c r="F52" s="373" t="s">
        <v>357</v>
      </c>
      <c r="G52" s="374"/>
      <c r="H52" s="374"/>
      <c r="I52" s="374"/>
      <c r="J52" s="375"/>
      <c r="K52" s="294">
        <f>K47+K48+K49+K50</f>
        <v>0</v>
      </c>
      <c r="L52" s="293" t="str" cm="1">
        <f t="array" ref="L52">_xlfn.IFS(K52&gt;4,"1",K52&lt;5,"0")</f>
        <v>0</v>
      </c>
      <c r="M52" s="295"/>
      <c r="N52" s="371"/>
    </row>
    <row r="53" spans="1:20" s="144" customFormat="1" x14ac:dyDescent="0.2">
      <c r="B53" s="296"/>
      <c r="C53" s="297"/>
      <c r="D53" s="298"/>
      <c r="E53" s="297"/>
      <c r="F53" s="297"/>
      <c r="G53" s="297"/>
      <c r="H53" s="364" t="s">
        <v>329</v>
      </c>
      <c r="I53" s="364"/>
      <c r="J53" s="364"/>
      <c r="K53" s="364"/>
      <c r="L53" s="299">
        <f>COUNTIF(L24:L52,1)</f>
        <v>0</v>
      </c>
      <c r="M53" s="297"/>
      <c r="N53" s="372"/>
    </row>
    <row r="54" spans="1:20" s="144" customFormat="1" x14ac:dyDescent="0.2">
      <c r="B54" s="296"/>
      <c r="C54" s="300"/>
      <c r="D54" s="301"/>
      <c r="E54" s="300"/>
      <c r="F54" s="300"/>
      <c r="G54" s="300"/>
      <c r="H54" s="302"/>
      <c r="I54" s="302"/>
      <c r="J54" s="302"/>
      <c r="K54" s="302"/>
      <c r="L54" s="302" cm="1">
        <f t="array" ref="L54">_xlfn.IFS(L53&gt;1,"1",L53&lt;2,0)</f>
        <v>0</v>
      </c>
      <c r="M54" s="300"/>
      <c r="N54" s="270"/>
    </row>
    <row r="55" spans="1:20" s="144" customFormat="1" x14ac:dyDescent="0.2">
      <c r="D55" s="303"/>
      <c r="H55" s="247"/>
      <c r="I55" s="247"/>
      <c r="J55" s="247"/>
      <c r="K55" s="247"/>
      <c r="L55" s="247"/>
      <c r="N55" s="304"/>
    </row>
    <row r="56" spans="1:20" s="144" customFormat="1" x14ac:dyDescent="0.2">
      <c r="D56" s="303"/>
      <c r="H56" s="247"/>
      <c r="I56" s="247"/>
      <c r="J56" s="247"/>
      <c r="K56" s="247"/>
      <c r="L56" s="247"/>
      <c r="N56" s="304"/>
    </row>
    <row r="57" spans="1:20" s="144" customFormat="1" ht="15.75" x14ac:dyDescent="0.2">
      <c r="D57" s="303"/>
      <c r="H57" s="305"/>
    </row>
    <row r="58" spans="1:20" s="144" customFormat="1" ht="15.75" x14ac:dyDescent="0.2">
      <c r="D58" s="303"/>
      <c r="H58" s="305"/>
    </row>
    <row r="59" spans="1:20" s="144" customFormat="1" ht="15.75" x14ac:dyDescent="0.2">
      <c r="D59" s="303"/>
      <c r="H59" s="305"/>
    </row>
    <row r="60" spans="1:20" s="144" customFormat="1" ht="24.6" customHeight="1" x14ac:dyDescent="0.2">
      <c r="D60" s="303"/>
    </row>
    <row r="61" spans="1:20" s="144" customFormat="1" x14ac:dyDescent="0.2">
      <c r="D61" s="303"/>
    </row>
    <row r="62" spans="1:20" s="144" customFormat="1" x14ac:dyDescent="0.2">
      <c r="D62" s="303"/>
    </row>
    <row r="63" spans="1:20" s="144" customFormat="1" x14ac:dyDescent="0.2">
      <c r="D63" s="303"/>
    </row>
    <row r="64" spans="1:20" s="144" customFormat="1" x14ac:dyDescent="0.2">
      <c r="D64" s="303"/>
    </row>
    <row r="65" spans="4:12" s="144" customFormat="1" x14ac:dyDescent="0.2">
      <c r="D65" s="303"/>
    </row>
    <row r="66" spans="4:12" s="144" customFormat="1" x14ac:dyDescent="0.2">
      <c r="D66" s="303"/>
    </row>
    <row r="67" spans="4:12" x14ac:dyDescent="0.2">
      <c r="L67" s="144"/>
    </row>
    <row r="68" spans="4:12" x14ac:dyDescent="0.2">
      <c r="L68" s="144"/>
    </row>
  </sheetData>
  <sheetProtection algorithmName="SHA-512" hashValue="FvkcRgdtg3CjZQll+hkkYa+b3xLk3T16XQz4p1dGAz4krNm7e5uZeaZDx7MEY2LI6iHoNgGmmXsDzUBuur+CCw==" saltValue="f+7yIxYW2AGSbbtTCYwmpw==" spinCount="100000" sheet="1" objects="1" scenarios="1" selectLockedCells="1" selectUnlockedCells="1"/>
  <mergeCells count="68">
    <mergeCell ref="C47:C52"/>
    <mergeCell ref="C41:C46"/>
    <mergeCell ref="C39:C40"/>
    <mergeCell ref="C37:C38"/>
    <mergeCell ref="D41:D46"/>
    <mergeCell ref="C35:C36"/>
    <mergeCell ref="C32:C34"/>
    <mergeCell ref="D35:D38"/>
    <mergeCell ref="D24:D34"/>
    <mergeCell ref="D39:D40"/>
    <mergeCell ref="C24:C26"/>
    <mergeCell ref="H53:K53"/>
    <mergeCell ref="N17:N20"/>
    <mergeCell ref="K50:K51"/>
    <mergeCell ref="F49:G49"/>
    <mergeCell ref="E50:E51"/>
    <mergeCell ref="F50:G51"/>
    <mergeCell ref="H50:H51"/>
    <mergeCell ref="F43:G43"/>
    <mergeCell ref="I50:I51"/>
    <mergeCell ref="J50:J51"/>
    <mergeCell ref="F33:G33"/>
    <mergeCell ref="F29:J29"/>
    <mergeCell ref="F31:J31"/>
    <mergeCell ref="N24:N53"/>
    <mergeCell ref="F52:J52"/>
    <mergeCell ref="F34:J34"/>
    <mergeCell ref="B1:N1"/>
    <mergeCell ref="B3:N3"/>
    <mergeCell ref="I13:J13"/>
    <mergeCell ref="D47:D48"/>
    <mergeCell ref="D49:D51"/>
    <mergeCell ref="F22:G22"/>
    <mergeCell ref="F23:G23"/>
    <mergeCell ref="F24:G24"/>
    <mergeCell ref="E30:E31"/>
    <mergeCell ref="F35:G35"/>
    <mergeCell ref="F37:G37"/>
    <mergeCell ref="F39:G39"/>
    <mergeCell ref="F26:J26"/>
    <mergeCell ref="C30:C31"/>
    <mergeCell ref="C27:C29"/>
    <mergeCell ref="C10:E10"/>
    <mergeCell ref="K13:N13"/>
    <mergeCell ref="F14:G14"/>
    <mergeCell ref="F15:G15"/>
    <mergeCell ref="F16:G16"/>
    <mergeCell ref="M50:M51"/>
    <mergeCell ref="F30:G30"/>
    <mergeCell ref="F44:G44"/>
    <mergeCell ref="F45:G45"/>
    <mergeCell ref="F38:J38"/>
    <mergeCell ref="C5:I5"/>
    <mergeCell ref="F47:G47"/>
    <mergeCell ref="F48:G48"/>
    <mergeCell ref="D17:D19"/>
    <mergeCell ref="F17:G17"/>
    <mergeCell ref="F18:G18"/>
    <mergeCell ref="F19:G19"/>
    <mergeCell ref="F28:G28"/>
    <mergeCell ref="F32:G32"/>
    <mergeCell ref="F36:J36"/>
    <mergeCell ref="F40:J40"/>
    <mergeCell ref="F46:J46"/>
    <mergeCell ref="F41:G41"/>
    <mergeCell ref="F42:G42"/>
    <mergeCell ref="F25:G25"/>
    <mergeCell ref="F27:G27"/>
  </mergeCells>
  <conditionalFormatting sqref="F10">
    <cfRule type="expression" dxfId="40" priority="6">
      <formula>$F$10="NÃO"</formula>
    </cfRule>
    <cfRule type="expression" dxfId="39" priority="7">
      <formula>$F$10="SIM"</formula>
    </cfRule>
  </conditionalFormatting>
  <conditionalFormatting sqref="L17">
    <cfRule type="expression" dxfId="38" priority="44">
      <formula>$K$17&gt;0</formula>
    </cfRule>
    <cfRule type="expression" dxfId="37" priority="43">
      <formula>$K$17&lt;1</formula>
    </cfRule>
  </conditionalFormatting>
  <conditionalFormatting sqref="L18">
    <cfRule type="expression" dxfId="36" priority="41">
      <formula>$K$18&lt;1</formula>
    </cfRule>
    <cfRule type="expression" dxfId="35" priority="42">
      <formula>$K$18&gt;0</formula>
    </cfRule>
  </conditionalFormatting>
  <conditionalFormatting sqref="L19">
    <cfRule type="expression" dxfId="34" priority="39">
      <formula>$K$19&gt;0</formula>
    </cfRule>
    <cfRule type="expression" dxfId="33" priority="38">
      <formula>$K$19&lt;1</formula>
    </cfRule>
  </conditionalFormatting>
  <conditionalFormatting sqref="L20">
    <cfRule type="expression" dxfId="32" priority="28">
      <formula>$K$20&gt;0</formula>
    </cfRule>
    <cfRule type="expression" dxfId="31" priority="27">
      <formula>$K$20&lt;1</formula>
    </cfRule>
  </conditionalFormatting>
  <conditionalFormatting sqref="L26">
    <cfRule type="expression" dxfId="30" priority="35">
      <formula>$K$26&gt;1</formula>
    </cfRule>
    <cfRule type="expression" dxfId="29" priority="34">
      <formula>$K$26&lt;2</formula>
    </cfRule>
  </conditionalFormatting>
  <conditionalFormatting sqref="L29">
    <cfRule type="expression" dxfId="28" priority="30">
      <formula>$K$29&gt;3</formula>
    </cfRule>
    <cfRule type="expression" dxfId="27" priority="29">
      <formula>$K$29&lt;4</formula>
    </cfRule>
  </conditionalFormatting>
  <conditionalFormatting sqref="L31">
    <cfRule type="expression" dxfId="26" priority="32">
      <formula>$K$31&gt;4</formula>
    </cfRule>
    <cfRule type="expression" dxfId="25" priority="31">
      <formula>$K$31&lt;5</formula>
    </cfRule>
  </conditionalFormatting>
  <conditionalFormatting sqref="L34">
    <cfRule type="expression" dxfId="24" priority="26">
      <formula>$K$34&gt;9</formula>
    </cfRule>
    <cfRule type="expression" dxfId="23" priority="25">
      <formula>$K$34&lt;10</formula>
    </cfRule>
  </conditionalFormatting>
  <conditionalFormatting sqref="L36">
    <cfRule type="expression" priority="24">
      <formula>$K$36&gt;0</formula>
    </cfRule>
    <cfRule type="expression" dxfId="22" priority="21">
      <formula>$K$36&gt;0</formula>
    </cfRule>
    <cfRule type="expression" dxfId="21" priority="22">
      <formula>$K$36&lt;1</formula>
    </cfRule>
    <cfRule type="expression" priority="23">
      <formula>$K$36&lt;1</formula>
    </cfRule>
  </conditionalFormatting>
  <conditionalFormatting sqref="L38">
    <cfRule type="expression" dxfId="20" priority="20">
      <formula>$K$38&gt;0</formula>
    </cfRule>
    <cfRule type="expression" dxfId="19" priority="19">
      <formula>$K$38&lt;1</formula>
    </cfRule>
  </conditionalFormatting>
  <conditionalFormatting sqref="L40">
    <cfRule type="expression" dxfId="18" priority="17">
      <formula>$K$40&gt;1</formula>
    </cfRule>
    <cfRule type="expression" dxfId="17" priority="16">
      <formula>$K$40&lt;2</formula>
    </cfRule>
    <cfRule type="expression" priority="18">
      <formula>$K$40&gt;0</formula>
    </cfRule>
  </conditionalFormatting>
  <conditionalFormatting sqref="L46">
    <cfRule type="expression" dxfId="16" priority="15">
      <formula>$K$46&gt;0</formula>
    </cfRule>
    <cfRule type="expression" dxfId="15" priority="14">
      <formula>$K$46&lt;2</formula>
    </cfRule>
  </conditionalFormatting>
  <conditionalFormatting sqref="L52">
    <cfRule type="expression" dxfId="14" priority="13">
      <formula>$K$52&gt;7</formula>
    </cfRule>
    <cfRule type="expression" dxfId="13" priority="12">
      <formula>$K$52&lt;8</formula>
    </cfRule>
  </conditionalFormatting>
  <conditionalFormatting sqref="L54">
    <cfRule type="expression" dxfId="12" priority="5">
      <formula>$L$53&gt;1</formula>
    </cfRule>
    <cfRule type="expression" dxfId="11" priority="4">
      <formula>$L$54&lt;2</formula>
    </cfRule>
  </conditionalFormatting>
  <conditionalFormatting sqref="N17">
    <cfRule type="expression" dxfId="10" priority="36">
      <formula>$K$20&lt;1</formula>
    </cfRule>
    <cfRule type="expression" dxfId="9" priority="37">
      <formula>$K$20&gt;0</formula>
    </cfRule>
  </conditionalFormatting>
  <conditionalFormatting sqref="N24:N54">
    <cfRule type="expression" dxfId="8" priority="9">
      <formula>$L$53&gt;1</formula>
    </cfRule>
    <cfRule type="expression" dxfId="7" priority="8">
      <formula>$L$53&lt;2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76"/>
  <sheetViews>
    <sheetView topLeftCell="C9" zoomScale="80" zoomScaleNormal="80" zoomScaleSheetLayoutView="69" zoomScalePageLayoutView="75" workbookViewId="0">
      <selection activeCell="I21" sqref="I21"/>
    </sheetView>
  </sheetViews>
  <sheetFormatPr defaultColWidth="8.85546875" defaultRowHeight="15" x14ac:dyDescent="0.25"/>
  <cols>
    <col min="1" max="1" width="4.85546875" style="44" customWidth="1"/>
    <col min="2" max="2" width="20.42578125" style="44" customWidth="1"/>
    <col min="3" max="3" width="33.42578125" style="1" customWidth="1"/>
    <col min="4" max="4" width="6.42578125" style="53" customWidth="1"/>
    <col min="5" max="5" width="47.42578125" style="53" customWidth="1"/>
    <col min="6" max="6" width="35.140625" style="53" customWidth="1"/>
    <col min="7" max="7" width="22.5703125" style="50" customWidth="1"/>
    <col min="8" max="8" width="12" style="53" customWidth="1"/>
    <col min="9" max="9" width="18.85546875" style="54" customWidth="1"/>
    <col min="10" max="11" width="13" style="54" customWidth="1"/>
    <col min="12" max="12" width="14.85546875" style="44" customWidth="1"/>
    <col min="13" max="13" width="43.140625" style="44" customWidth="1"/>
    <col min="14" max="14" width="12" style="53" customWidth="1"/>
    <col min="15" max="15" width="18.85546875" style="54" customWidth="1"/>
    <col min="16" max="17" width="12.5703125" style="54" customWidth="1"/>
    <col min="18" max="18" width="13.42578125" style="44" customWidth="1"/>
    <col min="19" max="19" width="43.140625" style="44" customWidth="1"/>
    <col min="20" max="21" width="8.85546875" style="44"/>
    <col min="22" max="22" width="0" style="44" hidden="1" customWidth="1"/>
    <col min="23" max="16384" width="8.85546875" style="44"/>
  </cols>
  <sheetData>
    <row r="1" spans="1:22" x14ac:dyDescent="0.25">
      <c r="B1" s="45"/>
      <c r="C1" s="21"/>
      <c r="D1" s="46"/>
      <c r="E1" s="46"/>
      <c r="F1" s="46"/>
      <c r="G1" s="47"/>
      <c r="H1" s="46"/>
      <c r="I1" s="24"/>
      <c r="J1" s="24"/>
      <c r="K1" s="24"/>
      <c r="L1" s="45"/>
      <c r="M1" s="45"/>
      <c r="N1" s="46"/>
      <c r="O1" s="24"/>
      <c r="P1" s="24"/>
      <c r="Q1" s="24"/>
      <c r="R1" s="45"/>
      <c r="S1" s="45"/>
      <c r="T1" s="45"/>
    </row>
    <row r="2" spans="1:22" x14ac:dyDescent="0.25">
      <c r="B2" s="45"/>
      <c r="C2" s="21"/>
      <c r="D2" s="46"/>
      <c r="E2" s="46"/>
      <c r="F2" s="46"/>
      <c r="G2" s="47"/>
      <c r="H2" s="46"/>
      <c r="I2" s="24"/>
      <c r="J2" s="24"/>
      <c r="K2" s="24"/>
      <c r="L2" s="45"/>
      <c r="M2" s="45"/>
      <c r="N2" s="46"/>
      <c r="O2" s="24"/>
      <c r="P2" s="24"/>
      <c r="Q2" s="24"/>
      <c r="R2" s="45"/>
      <c r="S2" s="45"/>
      <c r="T2" s="45"/>
    </row>
    <row r="3" spans="1:22" ht="15.75" x14ac:dyDescent="0.25">
      <c r="A3" s="45"/>
      <c r="B3" s="45"/>
      <c r="C3" s="312" t="s">
        <v>364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45"/>
      <c r="O3" s="45"/>
      <c r="P3" s="45"/>
      <c r="Q3" s="45"/>
      <c r="R3" s="45"/>
      <c r="S3" s="45"/>
      <c r="T3" s="45"/>
    </row>
    <row r="4" spans="1:22" ht="15.75" x14ac:dyDescent="0.25">
      <c r="A4" s="45"/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45"/>
    </row>
    <row r="5" spans="1:22" ht="15.75" x14ac:dyDescent="0.25">
      <c r="A5" s="45"/>
      <c r="B5" s="45"/>
      <c r="C5" s="312" t="s">
        <v>292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45"/>
      <c r="O5" s="45"/>
      <c r="P5" s="45"/>
      <c r="Q5" s="45"/>
      <c r="R5" s="45"/>
      <c r="S5" s="45"/>
      <c r="T5" s="45"/>
    </row>
    <row r="6" spans="1:22" ht="15.75" x14ac:dyDescent="0.25">
      <c r="A6" s="45"/>
      <c r="B6" s="4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45"/>
    </row>
    <row r="7" spans="1:22" ht="23.1" customHeight="1" x14ac:dyDescent="0.25">
      <c r="A7" s="45"/>
      <c r="B7" s="45"/>
      <c r="C7" s="23" t="str">
        <f>'1.Identificação '!B8</f>
        <v>Nome do candidato:</v>
      </c>
      <c r="D7" s="444">
        <f>'1.Identificação '!C8</f>
        <v>0</v>
      </c>
      <c r="E7" s="444"/>
      <c r="F7" s="444"/>
      <c r="G7" s="444"/>
      <c r="H7" s="444"/>
      <c r="I7" s="444"/>
      <c r="J7" s="444"/>
      <c r="K7" s="237"/>
      <c r="L7" s="45"/>
      <c r="M7" s="45"/>
      <c r="N7" s="45"/>
      <c r="O7" s="45"/>
      <c r="P7" s="45"/>
      <c r="Q7" s="45"/>
      <c r="R7" s="45"/>
      <c r="S7" s="45"/>
      <c r="T7" s="45"/>
    </row>
    <row r="8" spans="1:22" x14ac:dyDescent="0.25">
      <c r="A8" s="45"/>
      <c r="B8" s="45"/>
      <c r="C8" s="23"/>
      <c r="D8" s="46"/>
      <c r="E8" s="46"/>
      <c r="F8" s="46"/>
      <c r="G8" s="47"/>
      <c r="H8" s="46"/>
      <c r="I8" s="24"/>
      <c r="J8" s="24"/>
      <c r="K8" s="24"/>
      <c r="L8" s="45"/>
      <c r="M8" s="45"/>
      <c r="N8" s="46"/>
      <c r="O8" s="24"/>
      <c r="P8" s="24"/>
      <c r="Q8" s="24"/>
      <c r="R8" s="45"/>
      <c r="S8" s="45"/>
      <c r="T8" s="45"/>
    </row>
    <row r="9" spans="1:22" x14ac:dyDescent="0.25">
      <c r="A9" s="45"/>
      <c r="B9" s="48"/>
      <c r="C9" s="441" t="s">
        <v>165</v>
      </c>
      <c r="D9" s="442"/>
      <c r="E9" s="442"/>
      <c r="F9" s="178">
        <v>0.375</v>
      </c>
      <c r="G9" s="443"/>
      <c r="H9" s="443"/>
      <c r="I9" s="445" t="s">
        <v>309</v>
      </c>
      <c r="J9" s="446"/>
      <c r="K9" s="446"/>
      <c r="L9" s="446"/>
      <c r="M9" s="447"/>
      <c r="N9" s="466" t="s">
        <v>310</v>
      </c>
      <c r="O9" s="467"/>
      <c r="P9" s="467"/>
      <c r="Q9" s="467"/>
      <c r="R9" s="467"/>
      <c r="S9" s="468"/>
      <c r="T9" s="45"/>
    </row>
    <row r="10" spans="1:22" x14ac:dyDescent="0.25">
      <c r="A10" s="45"/>
      <c r="B10" s="48"/>
      <c r="C10" s="137"/>
      <c r="D10" s="138"/>
      <c r="E10" s="138"/>
      <c r="F10" s="138"/>
      <c r="G10" s="443"/>
      <c r="H10" s="443"/>
      <c r="I10" s="448"/>
      <c r="J10" s="449"/>
      <c r="K10" s="449"/>
      <c r="L10" s="449"/>
      <c r="M10" s="450"/>
      <c r="N10" s="469"/>
      <c r="O10" s="470"/>
      <c r="P10" s="470"/>
      <c r="Q10" s="470"/>
      <c r="R10" s="470"/>
      <c r="S10" s="471"/>
      <c r="T10" s="45"/>
    </row>
    <row r="11" spans="1:22" s="49" customFormat="1" ht="12.75" x14ac:dyDescent="0.25">
      <c r="A11" s="48"/>
      <c r="B11" s="418" t="s">
        <v>170</v>
      </c>
      <c r="C11" s="418" t="s">
        <v>169</v>
      </c>
      <c r="D11" s="430" t="s">
        <v>7</v>
      </c>
      <c r="E11" s="434" t="s">
        <v>8</v>
      </c>
      <c r="F11" s="435"/>
      <c r="G11" s="418" t="s">
        <v>9</v>
      </c>
      <c r="H11" s="434" t="s">
        <v>10</v>
      </c>
      <c r="I11" s="463" t="s">
        <v>303</v>
      </c>
      <c r="J11" s="464"/>
      <c r="K11" s="464"/>
      <c r="L11" s="465"/>
      <c r="M11" s="461" t="s">
        <v>31</v>
      </c>
      <c r="N11" s="476" t="s">
        <v>10</v>
      </c>
      <c r="O11" s="478" t="s">
        <v>301</v>
      </c>
      <c r="P11" s="479"/>
      <c r="Q11" s="479"/>
      <c r="R11" s="480"/>
      <c r="S11" s="474" t="s">
        <v>302</v>
      </c>
      <c r="T11" s="48"/>
    </row>
    <row r="12" spans="1:22" s="49" customFormat="1" ht="59.1" customHeight="1" x14ac:dyDescent="0.25">
      <c r="A12" s="48"/>
      <c r="B12" s="419"/>
      <c r="C12" s="419"/>
      <c r="D12" s="431"/>
      <c r="E12" s="436"/>
      <c r="F12" s="437"/>
      <c r="G12" s="419"/>
      <c r="H12" s="451"/>
      <c r="I12" s="62" t="s">
        <v>312</v>
      </c>
      <c r="J12" s="61" t="s">
        <v>15</v>
      </c>
      <c r="K12" s="61" t="s">
        <v>402</v>
      </c>
      <c r="L12" s="61" t="s">
        <v>28</v>
      </c>
      <c r="M12" s="462"/>
      <c r="N12" s="477"/>
      <c r="O12" s="39" t="s">
        <v>313</v>
      </c>
      <c r="P12" s="35" t="s">
        <v>15</v>
      </c>
      <c r="Q12" s="35" t="s">
        <v>402</v>
      </c>
      <c r="R12" s="35" t="s">
        <v>28</v>
      </c>
      <c r="S12" s="475"/>
      <c r="T12" s="48"/>
    </row>
    <row r="13" spans="1:22" x14ac:dyDescent="0.25">
      <c r="A13" s="45"/>
      <c r="B13" s="67" t="s">
        <v>36</v>
      </c>
      <c r="C13" s="68" t="s">
        <v>37</v>
      </c>
      <c r="D13" s="68" t="s">
        <v>58</v>
      </c>
      <c r="E13" s="452" t="s">
        <v>59</v>
      </c>
      <c r="F13" s="453"/>
      <c r="G13" s="67" t="s">
        <v>60</v>
      </c>
      <c r="H13" s="69" t="s">
        <v>61</v>
      </c>
      <c r="I13" s="61" t="s">
        <v>62</v>
      </c>
      <c r="J13" s="61" t="s">
        <v>32</v>
      </c>
      <c r="K13" s="61" t="s">
        <v>401</v>
      </c>
      <c r="L13" s="61" t="s">
        <v>171</v>
      </c>
      <c r="M13" s="61" t="s">
        <v>172</v>
      </c>
      <c r="N13" s="35" t="s">
        <v>304</v>
      </c>
      <c r="O13" s="35" t="s">
        <v>305</v>
      </c>
      <c r="P13" s="35" t="s">
        <v>306</v>
      </c>
      <c r="Q13" s="35" t="s">
        <v>403</v>
      </c>
      <c r="R13" s="35" t="s">
        <v>307</v>
      </c>
      <c r="S13" s="35" t="s">
        <v>308</v>
      </c>
      <c r="T13" s="45"/>
      <c r="V13" s="44">
        <f>COUNTA(I14:I27)</f>
        <v>0</v>
      </c>
    </row>
    <row r="14" spans="1:22" ht="21.95" customHeight="1" x14ac:dyDescent="0.25">
      <c r="A14" s="45"/>
      <c r="B14" s="392" t="s">
        <v>166</v>
      </c>
      <c r="C14" s="413" t="s">
        <v>399</v>
      </c>
      <c r="D14" s="131" t="s">
        <v>33</v>
      </c>
      <c r="E14" s="407" t="s">
        <v>96</v>
      </c>
      <c r="F14" s="408"/>
      <c r="G14" s="4" t="s">
        <v>63</v>
      </c>
      <c r="H14" s="37">
        <v>2</v>
      </c>
      <c r="I14" s="40"/>
      <c r="J14" s="63">
        <f>H14*I14</f>
        <v>0</v>
      </c>
      <c r="K14" s="63">
        <f>IF(AND($V$13&gt;4, J14&gt;($C$27*70%)),$C$27*70%,J14)</f>
        <v>0</v>
      </c>
      <c r="L14" s="412"/>
      <c r="M14" s="179"/>
      <c r="N14" s="60">
        <v>2</v>
      </c>
      <c r="O14" s="40"/>
      <c r="P14" s="36">
        <f>N14*O14</f>
        <v>0</v>
      </c>
      <c r="Q14" s="240">
        <f>IF(AND($V$13&gt;4, P14&gt;($C$27*70%)),$C$27*70%,P14)</f>
        <v>0</v>
      </c>
      <c r="R14" s="456"/>
      <c r="S14" s="179"/>
      <c r="T14" s="45"/>
    </row>
    <row r="15" spans="1:22" ht="21.95" customHeight="1" x14ac:dyDescent="0.25">
      <c r="A15" s="45"/>
      <c r="B15" s="393"/>
      <c r="C15" s="414"/>
      <c r="D15" s="131" t="s">
        <v>82</v>
      </c>
      <c r="E15" s="407" t="s">
        <v>97</v>
      </c>
      <c r="F15" s="408"/>
      <c r="G15" s="4" t="s">
        <v>63</v>
      </c>
      <c r="H15" s="37">
        <v>1.5</v>
      </c>
      <c r="I15" s="40"/>
      <c r="J15" s="63">
        <f t="shared" ref="J15:J33" si="0">H15*I15</f>
        <v>0</v>
      </c>
      <c r="K15" s="63">
        <f t="shared" ref="K15:K27" si="1">IF(AND($V$13&gt;4, J15&gt;($C$27*70%)),$C$27*70%,J15)</f>
        <v>0</v>
      </c>
      <c r="L15" s="412"/>
      <c r="M15" s="179"/>
      <c r="N15" s="60">
        <v>1.5</v>
      </c>
      <c r="O15" s="40"/>
      <c r="P15" s="36">
        <f t="shared" ref="P15:P27" si="2">N15*O15</f>
        <v>0</v>
      </c>
      <c r="Q15" s="240">
        <f t="shared" ref="Q15:Q27" si="3">IF(AND($V$13&gt;4, P15&gt;($C$27*70%)),$C$27*70%,P15)</f>
        <v>0</v>
      </c>
      <c r="R15" s="456"/>
      <c r="S15" s="179"/>
      <c r="T15" s="45"/>
    </row>
    <row r="16" spans="1:22" ht="21.95" customHeight="1" x14ac:dyDescent="0.25">
      <c r="A16" s="45"/>
      <c r="B16" s="393"/>
      <c r="C16" s="414"/>
      <c r="D16" s="131" t="s">
        <v>64</v>
      </c>
      <c r="E16" s="407" t="s">
        <v>98</v>
      </c>
      <c r="F16" s="408"/>
      <c r="G16" s="4" t="s">
        <v>71</v>
      </c>
      <c r="H16" s="37">
        <v>1.5</v>
      </c>
      <c r="I16" s="40"/>
      <c r="J16" s="63">
        <f t="shared" si="0"/>
        <v>0</v>
      </c>
      <c r="K16" s="63">
        <f t="shared" si="1"/>
        <v>0</v>
      </c>
      <c r="L16" s="412"/>
      <c r="M16" s="179"/>
      <c r="N16" s="60">
        <v>1.5</v>
      </c>
      <c r="O16" s="40"/>
      <c r="P16" s="36">
        <f t="shared" si="2"/>
        <v>0</v>
      </c>
      <c r="Q16" s="240">
        <f t="shared" si="3"/>
        <v>0</v>
      </c>
      <c r="R16" s="456"/>
      <c r="S16" s="179"/>
      <c r="T16" s="45"/>
    </row>
    <row r="17" spans="1:22" ht="21.95" customHeight="1" x14ac:dyDescent="0.25">
      <c r="A17" s="45"/>
      <c r="B17" s="393"/>
      <c r="C17" s="414"/>
      <c r="D17" s="131" t="s">
        <v>65</v>
      </c>
      <c r="E17" s="407" t="s">
        <v>99</v>
      </c>
      <c r="F17" s="408"/>
      <c r="G17" s="4" t="s">
        <v>71</v>
      </c>
      <c r="H17" s="37">
        <v>1</v>
      </c>
      <c r="I17" s="40"/>
      <c r="J17" s="63">
        <f t="shared" si="0"/>
        <v>0</v>
      </c>
      <c r="K17" s="63">
        <f t="shared" si="1"/>
        <v>0</v>
      </c>
      <c r="L17" s="412"/>
      <c r="M17" s="179"/>
      <c r="N17" s="60">
        <v>1</v>
      </c>
      <c r="O17" s="40"/>
      <c r="P17" s="36">
        <f t="shared" si="2"/>
        <v>0</v>
      </c>
      <c r="Q17" s="240">
        <f t="shared" si="3"/>
        <v>0</v>
      </c>
      <c r="R17" s="456"/>
      <c r="S17" s="179"/>
      <c r="T17" s="45"/>
    </row>
    <row r="18" spans="1:22" ht="21.95" customHeight="1" x14ac:dyDescent="0.25">
      <c r="A18" s="45"/>
      <c r="B18" s="393"/>
      <c r="C18" s="414"/>
      <c r="D18" s="131" t="s">
        <v>66</v>
      </c>
      <c r="E18" s="407" t="s">
        <v>326</v>
      </c>
      <c r="F18" s="408"/>
      <c r="G18" s="4" t="s">
        <v>38</v>
      </c>
      <c r="H18" s="37">
        <v>1.5</v>
      </c>
      <c r="I18" s="40"/>
      <c r="J18" s="63">
        <f t="shared" si="0"/>
        <v>0</v>
      </c>
      <c r="K18" s="63">
        <f t="shared" si="1"/>
        <v>0</v>
      </c>
      <c r="L18" s="412"/>
      <c r="M18" s="179"/>
      <c r="N18" s="60">
        <v>1.5</v>
      </c>
      <c r="O18" s="40"/>
      <c r="P18" s="36">
        <f t="shared" si="2"/>
        <v>0</v>
      </c>
      <c r="Q18" s="240">
        <f t="shared" si="3"/>
        <v>0</v>
      </c>
      <c r="R18" s="456"/>
      <c r="S18" s="179"/>
      <c r="T18" s="45"/>
    </row>
    <row r="19" spans="1:22" ht="21.95" customHeight="1" x14ac:dyDescent="0.25">
      <c r="A19" s="45"/>
      <c r="B19" s="393"/>
      <c r="C19" s="414"/>
      <c r="D19" s="131" t="s">
        <v>311</v>
      </c>
      <c r="E19" s="407" t="s">
        <v>111</v>
      </c>
      <c r="F19" s="408"/>
      <c r="G19" s="4" t="s">
        <v>38</v>
      </c>
      <c r="H19" s="37">
        <v>1.5</v>
      </c>
      <c r="I19" s="40"/>
      <c r="J19" s="63">
        <f t="shared" si="0"/>
        <v>0</v>
      </c>
      <c r="K19" s="63">
        <f t="shared" si="1"/>
        <v>0</v>
      </c>
      <c r="L19" s="412"/>
      <c r="M19" s="179"/>
      <c r="N19" s="60">
        <v>1.5</v>
      </c>
      <c r="O19" s="40"/>
      <c r="P19" s="36">
        <f t="shared" si="2"/>
        <v>0</v>
      </c>
      <c r="Q19" s="240">
        <f t="shared" si="3"/>
        <v>0</v>
      </c>
      <c r="R19" s="456"/>
      <c r="S19" s="179"/>
      <c r="T19" s="45"/>
    </row>
    <row r="20" spans="1:22" ht="21.95" customHeight="1" x14ac:dyDescent="0.25">
      <c r="A20" s="23"/>
      <c r="B20" s="393"/>
      <c r="C20" s="414"/>
      <c r="D20" s="7" t="s">
        <v>67</v>
      </c>
      <c r="E20" s="407" t="s">
        <v>112</v>
      </c>
      <c r="F20" s="408"/>
      <c r="G20" s="4" t="s">
        <v>38</v>
      </c>
      <c r="H20" s="37">
        <v>1</v>
      </c>
      <c r="I20" s="40"/>
      <c r="J20" s="63">
        <f t="shared" si="0"/>
        <v>0</v>
      </c>
      <c r="K20" s="63">
        <f t="shared" si="1"/>
        <v>0</v>
      </c>
      <c r="L20" s="412"/>
      <c r="M20" s="179"/>
      <c r="N20" s="60">
        <v>1</v>
      </c>
      <c r="O20" s="40"/>
      <c r="P20" s="36">
        <f t="shared" si="2"/>
        <v>0</v>
      </c>
      <c r="Q20" s="240">
        <f t="shared" si="3"/>
        <v>0</v>
      </c>
      <c r="R20" s="456"/>
      <c r="S20" s="179"/>
      <c r="T20" s="45"/>
    </row>
    <row r="21" spans="1:22" ht="21.95" customHeight="1" x14ac:dyDescent="0.25">
      <c r="A21" s="23"/>
      <c r="B21" s="393"/>
      <c r="C21" s="414"/>
      <c r="D21" s="131" t="s">
        <v>68</v>
      </c>
      <c r="E21" s="407" t="s">
        <v>113</v>
      </c>
      <c r="F21" s="408"/>
      <c r="G21" s="4" t="s">
        <v>38</v>
      </c>
      <c r="H21" s="37">
        <v>1</v>
      </c>
      <c r="I21" s="40"/>
      <c r="J21" s="63">
        <f t="shared" si="0"/>
        <v>0</v>
      </c>
      <c r="K21" s="63">
        <f t="shared" si="1"/>
        <v>0</v>
      </c>
      <c r="L21" s="412"/>
      <c r="M21" s="179"/>
      <c r="N21" s="60">
        <v>1</v>
      </c>
      <c r="O21" s="40"/>
      <c r="P21" s="36">
        <f>N21*O21</f>
        <v>0</v>
      </c>
      <c r="Q21" s="240">
        <f t="shared" si="3"/>
        <v>0</v>
      </c>
      <c r="R21" s="456"/>
      <c r="S21" s="179"/>
      <c r="T21" s="45"/>
    </row>
    <row r="22" spans="1:22" ht="21.95" customHeight="1" x14ac:dyDescent="0.25">
      <c r="A22" s="23"/>
      <c r="B22" s="393"/>
      <c r="C22" s="414"/>
      <c r="D22" s="7" t="s">
        <v>69</v>
      </c>
      <c r="E22" s="407" t="s">
        <v>114</v>
      </c>
      <c r="F22" s="408"/>
      <c r="G22" s="4" t="s">
        <v>38</v>
      </c>
      <c r="H22" s="37">
        <v>0.5</v>
      </c>
      <c r="I22" s="40"/>
      <c r="J22" s="63">
        <f t="shared" si="0"/>
        <v>0</v>
      </c>
      <c r="K22" s="63">
        <f t="shared" si="1"/>
        <v>0</v>
      </c>
      <c r="L22" s="412"/>
      <c r="M22" s="179"/>
      <c r="N22" s="60">
        <v>0.5</v>
      </c>
      <c r="O22" s="40"/>
      <c r="P22" s="36">
        <f t="shared" si="2"/>
        <v>0</v>
      </c>
      <c r="Q22" s="240">
        <f t="shared" si="3"/>
        <v>0</v>
      </c>
      <c r="R22" s="456"/>
      <c r="S22" s="179"/>
      <c r="T22" s="45"/>
    </row>
    <row r="23" spans="1:22" ht="21.95" customHeight="1" x14ac:dyDescent="0.25">
      <c r="A23" s="23"/>
      <c r="B23" s="393"/>
      <c r="C23" s="414"/>
      <c r="D23" s="7" t="s">
        <v>70</v>
      </c>
      <c r="E23" s="407" t="s">
        <v>100</v>
      </c>
      <c r="F23" s="408"/>
      <c r="G23" s="4" t="s">
        <v>38</v>
      </c>
      <c r="H23" s="37">
        <v>0.75</v>
      </c>
      <c r="I23" s="40"/>
      <c r="J23" s="63">
        <f t="shared" si="0"/>
        <v>0</v>
      </c>
      <c r="K23" s="63">
        <f t="shared" si="1"/>
        <v>0</v>
      </c>
      <c r="L23" s="412"/>
      <c r="M23" s="179"/>
      <c r="N23" s="60">
        <v>0.75</v>
      </c>
      <c r="O23" s="40"/>
      <c r="P23" s="36">
        <f t="shared" si="2"/>
        <v>0</v>
      </c>
      <c r="Q23" s="240">
        <f t="shared" si="3"/>
        <v>0</v>
      </c>
      <c r="R23" s="456"/>
      <c r="S23" s="179"/>
      <c r="T23" s="45"/>
    </row>
    <row r="24" spans="1:22" ht="21.95" customHeight="1" x14ac:dyDescent="0.25">
      <c r="A24" s="23"/>
      <c r="B24" s="393"/>
      <c r="C24" s="414"/>
      <c r="D24" s="7" t="s">
        <v>393</v>
      </c>
      <c r="E24" s="407" t="s">
        <v>101</v>
      </c>
      <c r="F24" s="408"/>
      <c r="G24" s="4" t="s">
        <v>38</v>
      </c>
      <c r="H24" s="37">
        <v>0.5</v>
      </c>
      <c r="I24" s="40"/>
      <c r="J24" s="63">
        <f t="shared" si="0"/>
        <v>0</v>
      </c>
      <c r="K24" s="63">
        <f t="shared" si="1"/>
        <v>0</v>
      </c>
      <c r="L24" s="412"/>
      <c r="M24" s="179"/>
      <c r="N24" s="60">
        <v>0.5</v>
      </c>
      <c r="O24" s="40"/>
      <c r="P24" s="36">
        <f t="shared" si="2"/>
        <v>0</v>
      </c>
      <c r="Q24" s="240">
        <f t="shared" si="3"/>
        <v>0</v>
      </c>
      <c r="R24" s="456"/>
      <c r="S24" s="179"/>
      <c r="T24" s="45"/>
    </row>
    <row r="25" spans="1:22" ht="29.1" customHeight="1" x14ac:dyDescent="0.25">
      <c r="A25" s="23"/>
      <c r="B25" s="393"/>
      <c r="C25" s="414"/>
      <c r="D25" s="131" t="s">
        <v>72</v>
      </c>
      <c r="E25" s="433" t="s">
        <v>287</v>
      </c>
      <c r="F25" s="433"/>
      <c r="G25" s="4" t="s">
        <v>127</v>
      </c>
      <c r="H25" s="37">
        <v>1.5</v>
      </c>
      <c r="I25" s="40"/>
      <c r="J25" s="63">
        <f t="shared" ref="J25:J26" si="4">H25*I25</f>
        <v>0</v>
      </c>
      <c r="K25" s="63">
        <f t="shared" si="1"/>
        <v>0</v>
      </c>
      <c r="L25" s="412"/>
      <c r="M25" s="179"/>
      <c r="N25" s="60">
        <v>1.5</v>
      </c>
      <c r="O25" s="40"/>
      <c r="P25" s="36">
        <f t="shared" si="2"/>
        <v>0</v>
      </c>
      <c r="Q25" s="240">
        <f t="shared" si="3"/>
        <v>0</v>
      </c>
      <c r="R25" s="456"/>
      <c r="S25" s="179"/>
      <c r="T25" s="45"/>
    </row>
    <row r="26" spans="1:22" ht="21.95" customHeight="1" x14ac:dyDescent="0.25">
      <c r="A26" s="23"/>
      <c r="B26" s="393"/>
      <c r="C26" s="180" t="s">
        <v>115</v>
      </c>
      <c r="D26" s="131" t="s">
        <v>73</v>
      </c>
      <c r="E26" s="432" t="s">
        <v>285</v>
      </c>
      <c r="F26" s="432"/>
      <c r="G26" s="4" t="s">
        <v>127</v>
      </c>
      <c r="H26" s="37">
        <v>0.01</v>
      </c>
      <c r="I26" s="40"/>
      <c r="J26" s="63">
        <f t="shared" si="4"/>
        <v>0</v>
      </c>
      <c r="K26" s="63">
        <f t="shared" si="1"/>
        <v>0</v>
      </c>
      <c r="L26" s="412"/>
      <c r="M26" s="179"/>
      <c r="N26" s="60">
        <v>0.01</v>
      </c>
      <c r="O26" s="40"/>
      <c r="P26" s="36">
        <f t="shared" si="2"/>
        <v>0</v>
      </c>
      <c r="Q26" s="240">
        <f t="shared" si="3"/>
        <v>0</v>
      </c>
      <c r="R26" s="456"/>
      <c r="S26" s="179"/>
      <c r="T26" s="45"/>
    </row>
    <row r="27" spans="1:22" ht="21.95" customHeight="1" x14ac:dyDescent="0.25">
      <c r="A27" s="23"/>
      <c r="B27" s="393"/>
      <c r="C27" s="70">
        <v>30</v>
      </c>
      <c r="D27" s="131" t="s">
        <v>74</v>
      </c>
      <c r="E27" s="432" t="s">
        <v>286</v>
      </c>
      <c r="F27" s="432"/>
      <c r="G27" s="4" t="s">
        <v>127</v>
      </c>
      <c r="H27" s="37">
        <v>0.01</v>
      </c>
      <c r="I27" s="40"/>
      <c r="J27" s="63">
        <f t="shared" si="0"/>
        <v>0</v>
      </c>
      <c r="K27" s="63">
        <f t="shared" si="1"/>
        <v>0</v>
      </c>
      <c r="L27" s="412"/>
      <c r="M27" s="179"/>
      <c r="N27" s="60">
        <v>0.01</v>
      </c>
      <c r="O27" s="40"/>
      <c r="P27" s="36">
        <f t="shared" si="2"/>
        <v>0</v>
      </c>
      <c r="Q27" s="240">
        <f t="shared" si="3"/>
        <v>0</v>
      </c>
      <c r="R27" s="456"/>
      <c r="S27" s="179"/>
      <c r="T27" s="45"/>
    </row>
    <row r="28" spans="1:22" s="56" customFormat="1" x14ac:dyDescent="0.25">
      <c r="A28" s="32"/>
      <c r="B28" s="393"/>
      <c r="C28" s="404" t="s">
        <v>27</v>
      </c>
      <c r="D28" s="405"/>
      <c r="E28" s="405"/>
      <c r="F28" s="405"/>
      <c r="G28" s="405"/>
      <c r="H28" s="406"/>
      <c r="I28" s="65"/>
      <c r="J28" s="66">
        <f>SUM(J14:J27)</f>
        <v>0</v>
      </c>
      <c r="K28" s="66">
        <f>SUM(K14:K27)</f>
        <v>0</v>
      </c>
      <c r="L28" s="181">
        <f>IF(K28&gt;C27,C27,K28)</f>
        <v>0</v>
      </c>
      <c r="M28" s="182"/>
      <c r="N28" s="183"/>
      <c r="O28" s="183"/>
      <c r="P28" s="59">
        <f>SUM(P14:P27)</f>
        <v>0</v>
      </c>
      <c r="Q28" s="59">
        <f>SUM(Q14:Q27)</f>
        <v>0</v>
      </c>
      <c r="R28" s="184">
        <f>IF(Q28&gt;C27,C27,Q28)</f>
        <v>0</v>
      </c>
      <c r="S28" s="185"/>
      <c r="T28" s="55"/>
      <c r="V28" s="44">
        <f>COUNTA(I29:I36)</f>
        <v>0</v>
      </c>
    </row>
    <row r="29" spans="1:22" ht="18.95" customHeight="1" x14ac:dyDescent="0.25">
      <c r="A29" s="23"/>
      <c r="B29" s="393"/>
      <c r="C29" s="420" t="s">
        <v>167</v>
      </c>
      <c r="D29" s="3" t="s">
        <v>75</v>
      </c>
      <c r="E29" s="407" t="s">
        <v>102</v>
      </c>
      <c r="F29" s="408"/>
      <c r="G29" s="4" t="s">
        <v>103</v>
      </c>
      <c r="H29" s="37">
        <v>1</v>
      </c>
      <c r="I29" s="40"/>
      <c r="J29" s="63">
        <f t="shared" si="0"/>
        <v>0</v>
      </c>
      <c r="K29" s="63">
        <f>IF(AND($V$28&gt;4, J29&gt;($C$36*70%)),$C$36*70%,J29)</f>
        <v>0</v>
      </c>
      <c r="L29" s="412"/>
      <c r="M29" s="179"/>
      <c r="N29" s="60">
        <v>1</v>
      </c>
      <c r="O29" s="40"/>
      <c r="P29" s="36">
        <f t="shared" ref="P29:P33" si="5">N29*O29</f>
        <v>0</v>
      </c>
      <c r="Q29" s="240">
        <f>IF(AND($V$28&gt;4, P29&gt;($C$36*70%)),$C$36*70%,P29)</f>
        <v>0</v>
      </c>
      <c r="R29" s="456"/>
      <c r="S29" s="179"/>
      <c r="T29" s="45"/>
    </row>
    <row r="30" spans="1:22" ht="18.95" customHeight="1" x14ac:dyDescent="0.25">
      <c r="A30" s="23"/>
      <c r="B30" s="393"/>
      <c r="C30" s="421"/>
      <c r="D30" s="3" t="s">
        <v>76</v>
      </c>
      <c r="E30" s="407" t="s">
        <v>104</v>
      </c>
      <c r="F30" s="408"/>
      <c r="G30" s="4" t="s">
        <v>105</v>
      </c>
      <c r="H30" s="37">
        <v>0.75</v>
      </c>
      <c r="I30" s="40"/>
      <c r="J30" s="63">
        <f t="shared" si="0"/>
        <v>0</v>
      </c>
      <c r="K30" s="63">
        <f t="shared" ref="K30:K36" si="6">IF(AND($V$28&gt;4, J30&gt;($C$36*70%)),$C$36*70%,J30)</f>
        <v>0</v>
      </c>
      <c r="L30" s="412"/>
      <c r="M30" s="179"/>
      <c r="N30" s="60">
        <v>0.75</v>
      </c>
      <c r="O30" s="40"/>
      <c r="P30" s="36">
        <f t="shared" si="5"/>
        <v>0</v>
      </c>
      <c r="Q30" s="240">
        <f t="shared" ref="Q30:Q36" si="7">IF(AND($V$28&gt;4, P30&gt;($C$36*70%)),$C$36*70%,P30)</f>
        <v>0</v>
      </c>
      <c r="R30" s="456"/>
      <c r="S30" s="179"/>
      <c r="T30" s="45"/>
    </row>
    <row r="31" spans="1:22" ht="18.95" customHeight="1" x14ac:dyDescent="0.25">
      <c r="A31" s="23"/>
      <c r="B31" s="393"/>
      <c r="C31" s="421"/>
      <c r="D31" s="6" t="s">
        <v>77</v>
      </c>
      <c r="E31" s="407" t="s">
        <v>268</v>
      </c>
      <c r="F31" s="408"/>
      <c r="G31" s="4" t="s">
        <v>106</v>
      </c>
      <c r="H31" s="37">
        <v>0.75</v>
      </c>
      <c r="I31" s="40"/>
      <c r="J31" s="63">
        <f t="shared" si="0"/>
        <v>0</v>
      </c>
      <c r="K31" s="63">
        <f t="shared" si="6"/>
        <v>0</v>
      </c>
      <c r="L31" s="412"/>
      <c r="M31" s="179"/>
      <c r="N31" s="60">
        <v>0.75</v>
      </c>
      <c r="O31" s="40"/>
      <c r="P31" s="36">
        <f t="shared" si="5"/>
        <v>0</v>
      </c>
      <c r="Q31" s="240">
        <f t="shared" si="7"/>
        <v>0</v>
      </c>
      <c r="R31" s="456"/>
      <c r="S31" s="179"/>
      <c r="T31" s="45"/>
    </row>
    <row r="32" spans="1:22" ht="18.95" customHeight="1" x14ac:dyDescent="0.25">
      <c r="A32" s="23"/>
      <c r="B32" s="393"/>
      <c r="C32" s="421"/>
      <c r="D32" s="6" t="s">
        <v>78</v>
      </c>
      <c r="E32" s="407" t="s">
        <v>107</v>
      </c>
      <c r="F32" s="408"/>
      <c r="G32" s="4" t="s">
        <v>106</v>
      </c>
      <c r="H32" s="37">
        <v>0.5</v>
      </c>
      <c r="I32" s="40"/>
      <c r="J32" s="63">
        <f t="shared" si="0"/>
        <v>0</v>
      </c>
      <c r="K32" s="63">
        <f t="shared" si="6"/>
        <v>0</v>
      </c>
      <c r="L32" s="412"/>
      <c r="M32" s="179"/>
      <c r="N32" s="60">
        <v>0.5</v>
      </c>
      <c r="O32" s="40"/>
      <c r="P32" s="36">
        <f t="shared" si="5"/>
        <v>0</v>
      </c>
      <c r="Q32" s="240">
        <f t="shared" si="7"/>
        <v>0</v>
      </c>
      <c r="R32" s="456"/>
      <c r="S32" s="179"/>
      <c r="T32" s="45"/>
    </row>
    <row r="33" spans="1:20" ht="18.95" customHeight="1" x14ac:dyDescent="0.25">
      <c r="A33" s="23"/>
      <c r="B33" s="393"/>
      <c r="C33" s="421"/>
      <c r="D33" s="7" t="s">
        <v>79</v>
      </c>
      <c r="E33" s="407" t="s">
        <v>108</v>
      </c>
      <c r="F33" s="408"/>
      <c r="G33" s="4" t="s">
        <v>109</v>
      </c>
      <c r="H33" s="37">
        <v>0.5</v>
      </c>
      <c r="I33" s="40"/>
      <c r="J33" s="63">
        <f t="shared" si="0"/>
        <v>0</v>
      </c>
      <c r="K33" s="63">
        <f t="shared" si="6"/>
        <v>0</v>
      </c>
      <c r="L33" s="412"/>
      <c r="M33" s="179"/>
      <c r="N33" s="60">
        <v>0.5</v>
      </c>
      <c r="O33" s="40"/>
      <c r="P33" s="36">
        <f t="shared" si="5"/>
        <v>0</v>
      </c>
      <c r="Q33" s="240">
        <f t="shared" si="7"/>
        <v>0</v>
      </c>
      <c r="R33" s="456"/>
      <c r="S33" s="179"/>
      <c r="T33" s="45"/>
    </row>
    <row r="34" spans="1:20" ht="18.95" customHeight="1" x14ac:dyDescent="0.25">
      <c r="A34" s="23"/>
      <c r="B34" s="393"/>
      <c r="C34" s="421"/>
      <c r="D34" s="7" t="s">
        <v>80</v>
      </c>
      <c r="E34" s="396" t="s">
        <v>110</v>
      </c>
      <c r="F34" s="397"/>
      <c r="G34" s="8" t="s">
        <v>109</v>
      </c>
      <c r="H34" s="37">
        <v>0.25</v>
      </c>
      <c r="I34" s="40"/>
      <c r="J34" s="63">
        <f>H34*I34</f>
        <v>0</v>
      </c>
      <c r="K34" s="63">
        <f t="shared" si="6"/>
        <v>0</v>
      </c>
      <c r="L34" s="412"/>
      <c r="M34" s="179"/>
      <c r="N34" s="60">
        <v>0.25</v>
      </c>
      <c r="O34" s="40"/>
      <c r="P34" s="36">
        <f>N34*O34</f>
        <v>0</v>
      </c>
      <c r="Q34" s="240">
        <f t="shared" si="7"/>
        <v>0</v>
      </c>
      <c r="R34" s="456"/>
      <c r="S34" s="179"/>
      <c r="T34" s="45"/>
    </row>
    <row r="35" spans="1:20" ht="29.1" customHeight="1" x14ac:dyDescent="0.25">
      <c r="A35" s="23"/>
      <c r="B35" s="393"/>
      <c r="C35" s="186" t="s">
        <v>115</v>
      </c>
      <c r="D35" s="130" t="s">
        <v>176</v>
      </c>
      <c r="E35" s="407" t="s">
        <v>269</v>
      </c>
      <c r="F35" s="408"/>
      <c r="G35" s="4" t="s">
        <v>127</v>
      </c>
      <c r="H35" s="37">
        <v>0.1</v>
      </c>
      <c r="I35" s="40"/>
      <c r="J35" s="63">
        <f>H35*I35</f>
        <v>0</v>
      </c>
      <c r="K35" s="63">
        <f t="shared" si="6"/>
        <v>0</v>
      </c>
      <c r="L35" s="412"/>
      <c r="M35" s="179"/>
      <c r="N35" s="60">
        <v>0.1</v>
      </c>
      <c r="O35" s="40"/>
      <c r="P35" s="36">
        <f>N35*O35</f>
        <v>0</v>
      </c>
      <c r="Q35" s="240">
        <f t="shared" si="7"/>
        <v>0</v>
      </c>
      <c r="R35" s="456"/>
      <c r="S35" s="179"/>
      <c r="T35" s="45"/>
    </row>
    <row r="36" spans="1:20" ht="29.1" customHeight="1" x14ac:dyDescent="0.25">
      <c r="A36" s="23"/>
      <c r="B36" s="393"/>
      <c r="C36" s="5">
        <v>20</v>
      </c>
      <c r="D36" s="130" t="s">
        <v>177</v>
      </c>
      <c r="E36" s="407" t="s">
        <v>270</v>
      </c>
      <c r="F36" s="408"/>
      <c r="G36" s="4" t="s">
        <v>127</v>
      </c>
      <c r="H36" s="38">
        <v>0.2</v>
      </c>
      <c r="I36" s="40"/>
      <c r="J36" s="63">
        <f>H36*I36</f>
        <v>0</v>
      </c>
      <c r="K36" s="63">
        <f t="shared" si="6"/>
        <v>0</v>
      </c>
      <c r="L36" s="412"/>
      <c r="M36" s="179"/>
      <c r="N36" s="60">
        <v>0.2</v>
      </c>
      <c r="O36" s="40"/>
      <c r="P36" s="36">
        <f>N36*O36</f>
        <v>0</v>
      </c>
      <c r="Q36" s="240">
        <f t="shared" si="7"/>
        <v>0</v>
      </c>
      <c r="R36" s="456"/>
      <c r="S36" s="179"/>
      <c r="T36" s="45"/>
    </row>
    <row r="37" spans="1:20" s="56" customFormat="1" x14ac:dyDescent="0.25">
      <c r="A37" s="32"/>
      <c r="B37" s="393"/>
      <c r="C37" s="404" t="s">
        <v>27</v>
      </c>
      <c r="D37" s="405"/>
      <c r="E37" s="405"/>
      <c r="F37" s="405"/>
      <c r="G37" s="405"/>
      <c r="H37" s="406"/>
      <c r="I37" s="65"/>
      <c r="J37" s="66">
        <f>SUM(J29:J36)</f>
        <v>0</v>
      </c>
      <c r="K37" s="66">
        <f>SUM(K29:K36)</f>
        <v>0</v>
      </c>
      <c r="L37" s="181">
        <f>IF(J37&gt;C36,C36,K37)</f>
        <v>0</v>
      </c>
      <c r="M37" s="182"/>
      <c r="N37" s="183"/>
      <c r="O37" s="183"/>
      <c r="P37" s="59">
        <f>SUM(P29:P36)</f>
        <v>0</v>
      </c>
      <c r="Q37" s="59">
        <f>SUM(Q29:Q36)</f>
        <v>0</v>
      </c>
      <c r="R37" s="184">
        <f>IF(Q37&gt;C36,C36,Q37)</f>
        <v>0</v>
      </c>
      <c r="S37" s="185"/>
      <c r="T37" s="55"/>
    </row>
    <row r="38" spans="1:20" x14ac:dyDescent="0.25">
      <c r="A38" s="23"/>
      <c r="B38" s="414"/>
      <c r="C38" s="9" t="s">
        <v>168</v>
      </c>
      <c r="D38" s="422" t="s">
        <v>178</v>
      </c>
      <c r="E38" s="396" t="s">
        <v>117</v>
      </c>
      <c r="F38" s="397"/>
      <c r="G38" s="400" t="s">
        <v>116</v>
      </c>
      <c r="H38" s="402">
        <v>2.5</v>
      </c>
      <c r="I38" s="429"/>
      <c r="J38" s="417">
        <f>H38*I38</f>
        <v>0</v>
      </c>
      <c r="K38" s="438"/>
      <c r="L38" s="412"/>
      <c r="M38" s="460"/>
      <c r="N38" s="472">
        <v>2.5</v>
      </c>
      <c r="O38" s="429"/>
      <c r="P38" s="473">
        <f>N38*O38</f>
        <v>0</v>
      </c>
      <c r="Q38" s="457"/>
      <c r="R38" s="456"/>
      <c r="S38" s="460"/>
      <c r="T38" s="45"/>
    </row>
    <row r="39" spans="1:20" x14ac:dyDescent="0.25">
      <c r="A39" s="23"/>
      <c r="B39" s="414"/>
      <c r="C39" s="187" t="s">
        <v>115</v>
      </c>
      <c r="D39" s="423"/>
      <c r="E39" s="425"/>
      <c r="F39" s="426"/>
      <c r="G39" s="427"/>
      <c r="H39" s="428"/>
      <c r="I39" s="429"/>
      <c r="J39" s="417"/>
      <c r="K39" s="439"/>
      <c r="L39" s="412"/>
      <c r="M39" s="460"/>
      <c r="N39" s="472"/>
      <c r="O39" s="429"/>
      <c r="P39" s="473"/>
      <c r="Q39" s="458"/>
      <c r="R39" s="456"/>
      <c r="S39" s="460"/>
      <c r="T39" s="45"/>
    </row>
    <row r="40" spans="1:20" ht="25.5" x14ac:dyDescent="0.25">
      <c r="A40" s="23"/>
      <c r="B40" s="188" t="s">
        <v>115</v>
      </c>
      <c r="C40" s="10">
        <v>5</v>
      </c>
      <c r="D40" s="424"/>
      <c r="E40" s="398"/>
      <c r="F40" s="399"/>
      <c r="G40" s="401"/>
      <c r="H40" s="403"/>
      <c r="I40" s="429"/>
      <c r="J40" s="417"/>
      <c r="K40" s="440"/>
      <c r="L40" s="412"/>
      <c r="M40" s="460"/>
      <c r="N40" s="472"/>
      <c r="O40" s="429"/>
      <c r="P40" s="473"/>
      <c r="Q40" s="459"/>
      <c r="R40" s="456"/>
      <c r="S40" s="460"/>
      <c r="T40" s="45"/>
    </row>
    <row r="41" spans="1:20" s="56" customFormat="1" x14ac:dyDescent="0.25">
      <c r="A41" s="57"/>
      <c r="B41" s="189">
        <v>55</v>
      </c>
      <c r="C41" s="404" t="s">
        <v>27</v>
      </c>
      <c r="D41" s="405"/>
      <c r="E41" s="405"/>
      <c r="F41" s="405"/>
      <c r="G41" s="405"/>
      <c r="H41" s="406"/>
      <c r="I41" s="65"/>
      <c r="J41" s="66">
        <f>SUM(J38)</f>
        <v>0</v>
      </c>
      <c r="K41" s="66"/>
      <c r="L41" s="190">
        <f>IF(J41&gt;C40,C40,J41)</f>
        <v>0</v>
      </c>
      <c r="M41" s="182"/>
      <c r="N41" s="183"/>
      <c r="O41" s="183"/>
      <c r="P41" s="59">
        <f>SUM(P38)</f>
        <v>0</v>
      </c>
      <c r="Q41" s="59"/>
      <c r="R41" s="191">
        <f>IF(P41&gt;C40,C40,P41)</f>
        <v>0</v>
      </c>
      <c r="S41" s="185"/>
      <c r="T41" s="55"/>
    </row>
    <row r="42" spans="1:20" ht="23.1" customHeight="1" x14ac:dyDescent="0.25">
      <c r="A42" s="24"/>
      <c r="B42" s="413" t="s">
        <v>173</v>
      </c>
      <c r="C42" s="9" t="s">
        <v>174</v>
      </c>
      <c r="D42" s="3" t="s">
        <v>179</v>
      </c>
      <c r="E42" s="407" t="s">
        <v>271</v>
      </c>
      <c r="F42" s="408"/>
      <c r="G42" s="4" t="s">
        <v>175</v>
      </c>
      <c r="H42" s="37">
        <v>2</v>
      </c>
      <c r="I42" s="40"/>
      <c r="J42" s="63">
        <f t="shared" ref="J42:J45" si="8">H42*I42</f>
        <v>0</v>
      </c>
      <c r="K42" s="438"/>
      <c r="L42" s="412"/>
      <c r="M42" s="179"/>
      <c r="N42" s="60">
        <v>2</v>
      </c>
      <c r="O42" s="310"/>
      <c r="P42" s="36">
        <f>N42*O42</f>
        <v>0</v>
      </c>
      <c r="Q42" s="457"/>
      <c r="R42" s="456"/>
      <c r="S42" s="179"/>
      <c r="T42" s="45"/>
    </row>
    <row r="43" spans="1:20" ht="23.1" customHeight="1" x14ac:dyDescent="0.25">
      <c r="A43" s="24"/>
      <c r="B43" s="414"/>
      <c r="C43" s="11"/>
      <c r="D43" s="3" t="s">
        <v>196</v>
      </c>
      <c r="E43" s="407" t="s">
        <v>272</v>
      </c>
      <c r="F43" s="408"/>
      <c r="G43" s="4" t="s">
        <v>175</v>
      </c>
      <c r="H43" s="37">
        <v>1</v>
      </c>
      <c r="I43" s="40"/>
      <c r="J43" s="63">
        <f t="shared" si="8"/>
        <v>0</v>
      </c>
      <c r="K43" s="439"/>
      <c r="L43" s="412"/>
      <c r="M43" s="179"/>
      <c r="N43" s="60">
        <v>1</v>
      </c>
      <c r="O43" s="40"/>
      <c r="P43" s="36">
        <f t="shared" ref="P43:P45" si="9">N43*O43</f>
        <v>0</v>
      </c>
      <c r="Q43" s="458"/>
      <c r="R43" s="456"/>
      <c r="S43" s="179"/>
      <c r="T43" s="45"/>
    </row>
    <row r="44" spans="1:20" ht="23.1" customHeight="1" x14ac:dyDescent="0.25">
      <c r="A44" s="24"/>
      <c r="B44" s="414"/>
      <c r="C44" s="187" t="s">
        <v>115</v>
      </c>
      <c r="D44" s="3" t="s">
        <v>197</v>
      </c>
      <c r="E44" s="407" t="s">
        <v>273</v>
      </c>
      <c r="F44" s="408"/>
      <c r="G44" s="4" t="s">
        <v>175</v>
      </c>
      <c r="H44" s="37">
        <v>4</v>
      </c>
      <c r="I44" s="40"/>
      <c r="J44" s="63">
        <f t="shared" si="8"/>
        <v>0</v>
      </c>
      <c r="K44" s="439"/>
      <c r="L44" s="412"/>
      <c r="M44" s="179"/>
      <c r="N44" s="60">
        <v>4</v>
      </c>
      <c r="O44" s="40"/>
      <c r="P44" s="36">
        <f t="shared" si="9"/>
        <v>0</v>
      </c>
      <c r="Q44" s="458"/>
      <c r="R44" s="456"/>
      <c r="S44" s="179"/>
      <c r="T44" s="45"/>
    </row>
    <row r="45" spans="1:20" ht="23.1" customHeight="1" x14ac:dyDescent="0.25">
      <c r="A45" s="24"/>
      <c r="B45" s="414"/>
      <c r="C45" s="10">
        <v>5</v>
      </c>
      <c r="D45" s="3" t="s">
        <v>198</v>
      </c>
      <c r="E45" s="407" t="s">
        <v>274</v>
      </c>
      <c r="F45" s="408"/>
      <c r="G45" s="4" t="s">
        <v>175</v>
      </c>
      <c r="H45" s="38">
        <v>2</v>
      </c>
      <c r="I45" s="40"/>
      <c r="J45" s="63">
        <f t="shared" si="8"/>
        <v>0</v>
      </c>
      <c r="K45" s="440"/>
      <c r="L45" s="412"/>
      <c r="M45" s="179"/>
      <c r="N45" s="60">
        <v>2</v>
      </c>
      <c r="O45" s="40"/>
      <c r="P45" s="36">
        <f t="shared" si="9"/>
        <v>0</v>
      </c>
      <c r="Q45" s="459"/>
      <c r="R45" s="456"/>
      <c r="S45" s="179"/>
      <c r="T45" s="45"/>
    </row>
    <row r="46" spans="1:20" s="56" customFormat="1" x14ac:dyDescent="0.25">
      <c r="A46" s="57"/>
      <c r="B46" s="393"/>
      <c r="C46" s="404" t="s">
        <v>27</v>
      </c>
      <c r="D46" s="405"/>
      <c r="E46" s="405"/>
      <c r="F46" s="405"/>
      <c r="G46" s="405"/>
      <c r="H46" s="406"/>
      <c r="I46" s="65"/>
      <c r="J46" s="66">
        <f>SUM(J42:J45)</f>
        <v>0</v>
      </c>
      <c r="K46" s="66"/>
      <c r="L46" s="181">
        <f>IF(J46&gt;C45,C45,J46)</f>
        <v>0</v>
      </c>
      <c r="M46" s="182"/>
      <c r="N46" s="183"/>
      <c r="O46" s="183"/>
      <c r="P46" s="59">
        <f>SUM(P42:P45)</f>
        <v>0</v>
      </c>
      <c r="Q46" s="59"/>
      <c r="R46" s="184">
        <f>IF(P46&gt;C45,C45,P46)</f>
        <v>0</v>
      </c>
      <c r="S46" s="185"/>
      <c r="T46" s="55"/>
    </row>
    <row r="47" spans="1:20" ht="23.1" customHeight="1" x14ac:dyDescent="0.25">
      <c r="A47" s="24"/>
      <c r="B47" s="393"/>
      <c r="C47" s="12" t="s">
        <v>180</v>
      </c>
      <c r="D47" s="3" t="s">
        <v>199</v>
      </c>
      <c r="E47" s="407" t="s">
        <v>190</v>
      </c>
      <c r="F47" s="408"/>
      <c r="G47" s="4" t="s">
        <v>181</v>
      </c>
      <c r="H47" s="37">
        <v>2</v>
      </c>
      <c r="I47" s="40"/>
      <c r="J47" s="63">
        <f t="shared" ref="J47:J48" si="10">H47*I47</f>
        <v>0</v>
      </c>
      <c r="K47" s="438"/>
      <c r="L47" s="412"/>
      <c r="M47" s="179"/>
      <c r="N47" s="60">
        <v>2</v>
      </c>
      <c r="O47" s="40"/>
      <c r="P47" s="36">
        <f t="shared" ref="P47:P48" si="11">N47*O47</f>
        <v>0</v>
      </c>
      <c r="Q47" s="457"/>
      <c r="R47" s="456"/>
      <c r="S47" s="179"/>
      <c r="T47" s="45"/>
    </row>
    <row r="48" spans="1:20" x14ac:dyDescent="0.25">
      <c r="A48" s="45"/>
      <c r="B48" s="393"/>
      <c r="C48" s="187" t="s">
        <v>115</v>
      </c>
      <c r="D48" s="394" t="s">
        <v>200</v>
      </c>
      <c r="E48" s="396" t="s">
        <v>400</v>
      </c>
      <c r="F48" s="397"/>
      <c r="G48" s="400" t="s">
        <v>182</v>
      </c>
      <c r="H48" s="402">
        <v>0.1</v>
      </c>
      <c r="I48" s="429"/>
      <c r="J48" s="417">
        <f t="shared" si="10"/>
        <v>0</v>
      </c>
      <c r="K48" s="439"/>
      <c r="L48" s="412"/>
      <c r="M48" s="454"/>
      <c r="N48" s="472">
        <v>0.1</v>
      </c>
      <c r="O48" s="429"/>
      <c r="P48" s="473">
        <f t="shared" si="11"/>
        <v>0</v>
      </c>
      <c r="Q48" s="458"/>
      <c r="R48" s="456"/>
      <c r="S48" s="454"/>
      <c r="T48" s="45"/>
    </row>
    <row r="49" spans="1:22" x14ac:dyDescent="0.25">
      <c r="A49" s="45"/>
      <c r="B49" s="393"/>
      <c r="C49" s="10">
        <v>20</v>
      </c>
      <c r="D49" s="395"/>
      <c r="E49" s="398"/>
      <c r="F49" s="399"/>
      <c r="G49" s="401"/>
      <c r="H49" s="403"/>
      <c r="I49" s="429"/>
      <c r="J49" s="417"/>
      <c r="K49" s="440"/>
      <c r="L49" s="412"/>
      <c r="M49" s="455"/>
      <c r="N49" s="472"/>
      <c r="O49" s="429"/>
      <c r="P49" s="473"/>
      <c r="Q49" s="459"/>
      <c r="R49" s="456"/>
      <c r="S49" s="455"/>
      <c r="T49" s="45"/>
    </row>
    <row r="50" spans="1:22" s="56" customFormat="1" x14ac:dyDescent="0.25">
      <c r="A50" s="55"/>
      <c r="B50" s="393"/>
      <c r="C50" s="404" t="s">
        <v>27</v>
      </c>
      <c r="D50" s="405"/>
      <c r="E50" s="405"/>
      <c r="F50" s="405"/>
      <c r="G50" s="405"/>
      <c r="H50" s="406"/>
      <c r="I50" s="65"/>
      <c r="J50" s="66">
        <f>SUM(J47:J49)</f>
        <v>0</v>
      </c>
      <c r="K50" s="66"/>
      <c r="L50" s="181">
        <f>IF(J50&gt;C49,C49,J50)</f>
        <v>0</v>
      </c>
      <c r="M50" s="182"/>
      <c r="N50" s="183"/>
      <c r="O50" s="183"/>
      <c r="P50" s="59">
        <f>SUM(P47:P49)</f>
        <v>0</v>
      </c>
      <c r="Q50" s="59"/>
      <c r="R50" s="184">
        <f>IF(P50&gt;C49,C49,P50)</f>
        <v>0</v>
      </c>
      <c r="S50" s="185"/>
      <c r="T50" s="55"/>
    </row>
    <row r="51" spans="1:22" ht="21.95" customHeight="1" x14ac:dyDescent="0.25">
      <c r="A51" s="45"/>
      <c r="B51" s="393"/>
      <c r="C51" s="415" t="s">
        <v>227</v>
      </c>
      <c r="D51" s="3" t="s">
        <v>201</v>
      </c>
      <c r="E51" s="407" t="s">
        <v>275</v>
      </c>
      <c r="F51" s="408"/>
      <c r="G51" s="4" t="s">
        <v>214</v>
      </c>
      <c r="H51" s="37">
        <v>1</v>
      </c>
      <c r="I51" s="40"/>
      <c r="J51" s="63">
        <f t="shared" ref="J51:J54" si="12">H51*I51</f>
        <v>0</v>
      </c>
      <c r="K51" s="438"/>
      <c r="L51" s="412"/>
      <c r="M51" s="179"/>
      <c r="N51" s="60">
        <v>1</v>
      </c>
      <c r="O51" s="40"/>
      <c r="P51" s="36">
        <f t="shared" ref="P51:P54" si="13">N51*O51</f>
        <v>0</v>
      </c>
      <c r="Q51" s="457"/>
      <c r="R51" s="456"/>
      <c r="S51" s="179"/>
      <c r="T51" s="45"/>
    </row>
    <row r="52" spans="1:22" ht="21.95" customHeight="1" x14ac:dyDescent="0.25">
      <c r="A52" s="45"/>
      <c r="B52" s="393"/>
      <c r="C52" s="416"/>
      <c r="D52" s="3" t="s">
        <v>202</v>
      </c>
      <c r="E52" s="407" t="s">
        <v>276</v>
      </c>
      <c r="F52" s="408"/>
      <c r="G52" s="4" t="s">
        <v>214</v>
      </c>
      <c r="H52" s="37">
        <v>0.75</v>
      </c>
      <c r="I52" s="40"/>
      <c r="J52" s="63">
        <f t="shared" si="12"/>
        <v>0</v>
      </c>
      <c r="K52" s="439"/>
      <c r="L52" s="412"/>
      <c r="M52" s="179"/>
      <c r="N52" s="60">
        <v>0.75</v>
      </c>
      <c r="O52" s="40"/>
      <c r="P52" s="36">
        <f t="shared" si="13"/>
        <v>0</v>
      </c>
      <c r="Q52" s="458"/>
      <c r="R52" s="456"/>
      <c r="S52" s="179"/>
      <c r="T52" s="45"/>
    </row>
    <row r="53" spans="1:22" ht="21.95" customHeight="1" x14ac:dyDescent="0.25">
      <c r="A53" s="45"/>
      <c r="B53" s="393"/>
      <c r="C53" s="187" t="s">
        <v>115</v>
      </c>
      <c r="D53" s="3" t="s">
        <v>203</v>
      </c>
      <c r="E53" s="407" t="s">
        <v>188</v>
      </c>
      <c r="F53" s="408"/>
      <c r="G53" s="4" t="s">
        <v>214</v>
      </c>
      <c r="H53" s="37">
        <v>0.5</v>
      </c>
      <c r="I53" s="40"/>
      <c r="J53" s="63">
        <f t="shared" si="12"/>
        <v>0</v>
      </c>
      <c r="K53" s="439"/>
      <c r="L53" s="412"/>
      <c r="M53" s="179"/>
      <c r="N53" s="60">
        <v>0.5</v>
      </c>
      <c r="O53" s="40"/>
      <c r="P53" s="36">
        <f t="shared" si="13"/>
        <v>0</v>
      </c>
      <c r="Q53" s="458"/>
      <c r="R53" s="456"/>
      <c r="S53" s="179"/>
      <c r="T53" s="45"/>
    </row>
    <row r="54" spans="1:22" ht="21.95" customHeight="1" x14ac:dyDescent="0.25">
      <c r="A54" s="45"/>
      <c r="B54" s="393"/>
      <c r="C54" s="10">
        <v>5</v>
      </c>
      <c r="D54" s="3" t="s">
        <v>204</v>
      </c>
      <c r="E54" s="407" t="s">
        <v>277</v>
      </c>
      <c r="F54" s="408"/>
      <c r="G54" s="4" t="s">
        <v>214</v>
      </c>
      <c r="H54" s="37">
        <v>0.75</v>
      </c>
      <c r="I54" s="40"/>
      <c r="J54" s="63">
        <f t="shared" si="12"/>
        <v>0</v>
      </c>
      <c r="K54" s="440"/>
      <c r="L54" s="412"/>
      <c r="M54" s="179"/>
      <c r="N54" s="60">
        <v>0.75</v>
      </c>
      <c r="O54" s="40"/>
      <c r="P54" s="36">
        <f t="shared" si="13"/>
        <v>0</v>
      </c>
      <c r="Q54" s="459"/>
      <c r="R54" s="456"/>
      <c r="S54" s="179"/>
      <c r="T54" s="45"/>
    </row>
    <row r="55" spans="1:22" s="56" customFormat="1" x14ac:dyDescent="0.25">
      <c r="A55" s="55"/>
      <c r="B55" s="393"/>
      <c r="C55" s="404" t="s">
        <v>27</v>
      </c>
      <c r="D55" s="405"/>
      <c r="E55" s="405"/>
      <c r="F55" s="405"/>
      <c r="G55" s="405"/>
      <c r="H55" s="406"/>
      <c r="I55" s="65"/>
      <c r="J55" s="66">
        <f>SUM(J51:J54)</f>
        <v>0</v>
      </c>
      <c r="K55" s="66"/>
      <c r="L55" s="181">
        <f>IF(J55&gt;C54,C54,J55)</f>
        <v>0</v>
      </c>
      <c r="M55" s="182"/>
      <c r="N55" s="183"/>
      <c r="O55" s="183"/>
      <c r="P55" s="59">
        <f>SUM(P51:P54)</f>
        <v>0</v>
      </c>
      <c r="Q55" s="59"/>
      <c r="R55" s="184">
        <f>IF(P55&gt;C54,C54,P55)</f>
        <v>0</v>
      </c>
      <c r="S55" s="185"/>
      <c r="T55" s="55"/>
      <c r="V55" s="44">
        <f>COUNTA(I56:I65)</f>
        <v>0</v>
      </c>
    </row>
    <row r="56" spans="1:22" ht="20.100000000000001" customHeight="1" x14ac:dyDescent="0.25">
      <c r="A56" s="45"/>
      <c r="B56" s="393"/>
      <c r="C56" s="415" t="s">
        <v>189</v>
      </c>
      <c r="D56" s="3" t="s">
        <v>205</v>
      </c>
      <c r="E56" s="407" t="s">
        <v>184</v>
      </c>
      <c r="F56" s="408"/>
      <c r="G56" s="27" t="s">
        <v>215</v>
      </c>
      <c r="H56" s="37">
        <v>1</v>
      </c>
      <c r="I56" s="40"/>
      <c r="J56" s="63">
        <f t="shared" ref="J56:J69" si="14">H56*I56</f>
        <v>0</v>
      </c>
      <c r="K56" s="63">
        <f>IF(AND($V$55&gt;4, J56&gt;($C$65*70%)),$C$65*70%,J56)</f>
        <v>0</v>
      </c>
      <c r="L56" s="412"/>
      <c r="M56" s="179"/>
      <c r="N56" s="60">
        <v>1</v>
      </c>
      <c r="O56" s="40"/>
      <c r="P56" s="36">
        <f t="shared" ref="P56:P65" si="15">N56*O56</f>
        <v>0</v>
      </c>
      <c r="Q56" s="240">
        <f>IF(AND($V$55&gt;4, P56&gt;($C$65*70%)),$C$65*70%,P56)</f>
        <v>0</v>
      </c>
      <c r="R56" s="456"/>
      <c r="S56" s="179"/>
      <c r="T56" s="45"/>
    </row>
    <row r="57" spans="1:22" ht="20.100000000000001" customHeight="1" x14ac:dyDescent="0.25">
      <c r="A57" s="45"/>
      <c r="B57" s="393"/>
      <c r="C57" s="416"/>
      <c r="D57" s="3" t="s">
        <v>206</v>
      </c>
      <c r="E57" s="407" t="s">
        <v>183</v>
      </c>
      <c r="F57" s="408"/>
      <c r="G57" s="7" t="s">
        <v>215</v>
      </c>
      <c r="H57" s="37">
        <v>1</v>
      </c>
      <c r="I57" s="40"/>
      <c r="J57" s="63">
        <f t="shared" si="14"/>
        <v>0</v>
      </c>
      <c r="K57" s="63">
        <f t="shared" ref="K57:K65" si="16">IF(AND($V$55&gt;4, J57&gt;($C$65*70%)),$C$65*70%,J57)</f>
        <v>0</v>
      </c>
      <c r="L57" s="412"/>
      <c r="M57" s="179"/>
      <c r="N57" s="60">
        <v>1</v>
      </c>
      <c r="O57" s="40"/>
      <c r="P57" s="36">
        <f t="shared" si="15"/>
        <v>0</v>
      </c>
      <c r="Q57" s="240">
        <f t="shared" ref="Q57:Q65" si="17">IF(AND($V$55&gt;4, P57&gt;($C$65*70%)),$C$65*70%,P57)</f>
        <v>0</v>
      </c>
      <c r="R57" s="456"/>
      <c r="S57" s="179"/>
      <c r="T57" s="45"/>
    </row>
    <row r="58" spans="1:22" ht="20.100000000000001" customHeight="1" x14ac:dyDescent="0.25">
      <c r="A58" s="45"/>
      <c r="B58" s="393"/>
      <c r="C58" s="416"/>
      <c r="D58" s="130" t="s">
        <v>207</v>
      </c>
      <c r="E58" s="407" t="s">
        <v>327</v>
      </c>
      <c r="F58" s="408"/>
      <c r="G58" s="7" t="s">
        <v>328</v>
      </c>
      <c r="H58" s="37">
        <v>2</v>
      </c>
      <c r="I58" s="40"/>
      <c r="J58" s="63">
        <f t="shared" si="14"/>
        <v>0</v>
      </c>
      <c r="K58" s="63">
        <f t="shared" si="16"/>
        <v>0</v>
      </c>
      <c r="L58" s="412"/>
      <c r="M58" s="179"/>
      <c r="N58" s="60">
        <v>2</v>
      </c>
      <c r="O58" s="40"/>
      <c r="P58" s="36">
        <f t="shared" si="15"/>
        <v>0</v>
      </c>
      <c r="Q58" s="240">
        <f t="shared" si="17"/>
        <v>0</v>
      </c>
      <c r="R58" s="456"/>
      <c r="S58" s="179"/>
      <c r="T58" s="45"/>
    </row>
    <row r="59" spans="1:22" ht="20.100000000000001" customHeight="1" x14ac:dyDescent="0.25">
      <c r="A59" s="45"/>
      <c r="B59" s="393"/>
      <c r="C59" s="416"/>
      <c r="D59" s="3" t="s">
        <v>208</v>
      </c>
      <c r="E59" s="407" t="s">
        <v>185</v>
      </c>
      <c r="F59" s="408"/>
      <c r="G59" s="7" t="s">
        <v>216</v>
      </c>
      <c r="H59" s="37">
        <v>1</v>
      </c>
      <c r="I59" s="40"/>
      <c r="J59" s="63">
        <f t="shared" si="14"/>
        <v>0</v>
      </c>
      <c r="K59" s="63">
        <f t="shared" si="16"/>
        <v>0</v>
      </c>
      <c r="L59" s="412"/>
      <c r="M59" s="179"/>
      <c r="N59" s="60">
        <v>1</v>
      </c>
      <c r="O59" s="40"/>
      <c r="P59" s="36">
        <f t="shared" si="15"/>
        <v>0</v>
      </c>
      <c r="Q59" s="240">
        <f t="shared" si="17"/>
        <v>0</v>
      </c>
      <c r="R59" s="456"/>
      <c r="S59" s="179"/>
      <c r="T59" s="45"/>
    </row>
    <row r="60" spans="1:22" ht="20.100000000000001" customHeight="1" x14ac:dyDescent="0.25">
      <c r="A60" s="45"/>
      <c r="B60" s="393"/>
      <c r="C60" s="416"/>
      <c r="D60" s="3" t="s">
        <v>209</v>
      </c>
      <c r="E60" s="407" t="s">
        <v>217</v>
      </c>
      <c r="F60" s="408"/>
      <c r="G60" s="7" t="s">
        <v>81</v>
      </c>
      <c r="H60" s="37">
        <v>0.5</v>
      </c>
      <c r="I60" s="40"/>
      <c r="J60" s="63">
        <f t="shared" si="14"/>
        <v>0</v>
      </c>
      <c r="K60" s="63">
        <f t="shared" si="16"/>
        <v>0</v>
      </c>
      <c r="L60" s="412"/>
      <c r="M60" s="179"/>
      <c r="N60" s="60">
        <v>0.5</v>
      </c>
      <c r="O60" s="40"/>
      <c r="P60" s="36">
        <f t="shared" si="15"/>
        <v>0</v>
      </c>
      <c r="Q60" s="240">
        <f t="shared" si="17"/>
        <v>0</v>
      </c>
      <c r="R60" s="456"/>
      <c r="S60" s="179"/>
      <c r="T60" s="45"/>
    </row>
    <row r="61" spans="1:22" ht="20.100000000000001" customHeight="1" x14ac:dyDescent="0.25">
      <c r="A61" s="45"/>
      <c r="B61" s="393"/>
      <c r="C61" s="416"/>
      <c r="D61" s="3" t="s">
        <v>210</v>
      </c>
      <c r="E61" s="407" t="s">
        <v>218</v>
      </c>
      <c r="F61" s="408"/>
      <c r="G61" s="7" t="s">
        <v>219</v>
      </c>
      <c r="H61" s="37">
        <v>0.5</v>
      </c>
      <c r="I61" s="40"/>
      <c r="J61" s="63">
        <f t="shared" si="14"/>
        <v>0</v>
      </c>
      <c r="K61" s="63">
        <f t="shared" si="16"/>
        <v>0</v>
      </c>
      <c r="L61" s="412"/>
      <c r="M61" s="179"/>
      <c r="N61" s="60">
        <v>0.5</v>
      </c>
      <c r="O61" s="309"/>
      <c r="P61" s="36">
        <f t="shared" si="15"/>
        <v>0</v>
      </c>
      <c r="Q61" s="240">
        <f t="shared" si="17"/>
        <v>0</v>
      </c>
      <c r="R61" s="456"/>
      <c r="S61" s="179"/>
      <c r="T61" s="45"/>
    </row>
    <row r="62" spans="1:22" ht="20.100000000000001" customHeight="1" x14ac:dyDescent="0.25">
      <c r="A62" s="45"/>
      <c r="B62" s="393"/>
      <c r="C62" s="416"/>
      <c r="D62" s="3" t="s">
        <v>211</v>
      </c>
      <c r="E62" s="407" t="s">
        <v>186</v>
      </c>
      <c r="F62" s="408"/>
      <c r="G62" s="7" t="s">
        <v>38</v>
      </c>
      <c r="H62" s="37">
        <v>0.5</v>
      </c>
      <c r="I62" s="40"/>
      <c r="J62" s="63">
        <f t="shared" si="14"/>
        <v>0</v>
      </c>
      <c r="K62" s="63">
        <f t="shared" si="16"/>
        <v>0</v>
      </c>
      <c r="L62" s="412"/>
      <c r="M62" s="179"/>
      <c r="N62" s="60">
        <v>0.5</v>
      </c>
      <c r="O62" s="309"/>
      <c r="P62" s="36">
        <f t="shared" si="15"/>
        <v>0</v>
      </c>
      <c r="Q62" s="240">
        <f t="shared" si="17"/>
        <v>0</v>
      </c>
      <c r="R62" s="456"/>
      <c r="S62" s="179"/>
      <c r="T62" s="45"/>
    </row>
    <row r="63" spans="1:22" ht="20.100000000000001" customHeight="1" x14ac:dyDescent="0.25">
      <c r="A63" s="45"/>
      <c r="B63" s="393"/>
      <c r="C63" s="416"/>
      <c r="D63" s="3" t="s">
        <v>212</v>
      </c>
      <c r="E63" s="407" t="s">
        <v>263</v>
      </c>
      <c r="F63" s="408"/>
      <c r="G63" s="7" t="s">
        <v>220</v>
      </c>
      <c r="H63" s="37">
        <v>0.5</v>
      </c>
      <c r="I63" s="40"/>
      <c r="J63" s="63">
        <f t="shared" si="14"/>
        <v>0</v>
      </c>
      <c r="K63" s="63">
        <f t="shared" si="16"/>
        <v>0</v>
      </c>
      <c r="L63" s="412"/>
      <c r="M63" s="179"/>
      <c r="N63" s="60">
        <v>0.5</v>
      </c>
      <c r="O63" s="40"/>
      <c r="P63" s="36">
        <f t="shared" si="15"/>
        <v>0</v>
      </c>
      <c r="Q63" s="240">
        <f t="shared" si="17"/>
        <v>0</v>
      </c>
      <c r="R63" s="456"/>
      <c r="S63" s="179"/>
      <c r="T63" s="45"/>
    </row>
    <row r="64" spans="1:22" ht="23.25" customHeight="1" x14ac:dyDescent="0.25">
      <c r="A64" s="45"/>
      <c r="B64" s="393"/>
      <c r="C64" s="187" t="s">
        <v>115</v>
      </c>
      <c r="D64" s="3" t="s">
        <v>213</v>
      </c>
      <c r="E64" s="407" t="s">
        <v>278</v>
      </c>
      <c r="F64" s="408"/>
      <c r="G64" s="7" t="s">
        <v>221</v>
      </c>
      <c r="H64" s="37">
        <v>0.5</v>
      </c>
      <c r="I64" s="40"/>
      <c r="J64" s="63">
        <f t="shared" si="14"/>
        <v>0</v>
      </c>
      <c r="K64" s="63">
        <f t="shared" si="16"/>
        <v>0</v>
      </c>
      <c r="L64" s="412"/>
      <c r="M64" s="179"/>
      <c r="N64" s="60">
        <v>0.5</v>
      </c>
      <c r="O64" s="40"/>
      <c r="P64" s="36">
        <f t="shared" si="15"/>
        <v>0</v>
      </c>
      <c r="Q64" s="240">
        <f t="shared" si="17"/>
        <v>0</v>
      </c>
      <c r="R64" s="456"/>
      <c r="S64" s="179"/>
      <c r="T64" s="45"/>
    </row>
    <row r="65" spans="1:20" ht="29.45" customHeight="1" x14ac:dyDescent="0.25">
      <c r="A65" s="45"/>
      <c r="B65" s="187" t="s">
        <v>115</v>
      </c>
      <c r="C65" s="10">
        <v>5</v>
      </c>
      <c r="D65" s="130" t="s">
        <v>394</v>
      </c>
      <c r="E65" s="407" t="s">
        <v>187</v>
      </c>
      <c r="F65" s="408"/>
      <c r="G65" s="7" t="s">
        <v>222</v>
      </c>
      <c r="H65" s="37">
        <v>0.5</v>
      </c>
      <c r="I65" s="40"/>
      <c r="J65" s="63">
        <f t="shared" si="14"/>
        <v>0</v>
      </c>
      <c r="K65" s="63">
        <f t="shared" si="16"/>
        <v>0</v>
      </c>
      <c r="L65" s="412"/>
      <c r="M65" s="179"/>
      <c r="N65" s="60">
        <v>0.5</v>
      </c>
      <c r="O65" s="40"/>
      <c r="P65" s="36">
        <f t="shared" si="15"/>
        <v>0</v>
      </c>
      <c r="Q65" s="240">
        <f t="shared" si="17"/>
        <v>0</v>
      </c>
      <c r="R65" s="456"/>
      <c r="S65" s="179"/>
      <c r="T65" s="45"/>
    </row>
    <row r="66" spans="1:20" s="56" customFormat="1" x14ac:dyDescent="0.25">
      <c r="A66" s="55"/>
      <c r="B66" s="192">
        <v>35</v>
      </c>
      <c r="C66" s="404" t="s">
        <v>27</v>
      </c>
      <c r="D66" s="405"/>
      <c r="E66" s="405"/>
      <c r="F66" s="405"/>
      <c r="G66" s="405"/>
      <c r="H66" s="406"/>
      <c r="I66" s="65"/>
      <c r="J66" s="66">
        <f>SUM(J56:J65)</f>
        <v>0</v>
      </c>
      <c r="K66" s="66">
        <f>SUM(K56:K65)</f>
        <v>0</v>
      </c>
      <c r="L66" s="181">
        <f>IF(J66&gt;C65,C65,K66)</f>
        <v>0</v>
      </c>
      <c r="M66" s="182"/>
      <c r="N66" s="183"/>
      <c r="O66" s="183"/>
      <c r="P66" s="59">
        <f>SUM(P56:P65)</f>
        <v>0</v>
      </c>
      <c r="Q66" s="59">
        <f>SUM(Q56:Q65)</f>
        <v>0</v>
      </c>
      <c r="R66" s="184">
        <f>IF(Q66&gt;C65,C65,Q66)</f>
        <v>0</v>
      </c>
      <c r="S66" s="185"/>
      <c r="T66" s="55"/>
    </row>
    <row r="67" spans="1:20" ht="21.95" customHeight="1" x14ac:dyDescent="0.25">
      <c r="A67" s="45"/>
      <c r="B67" s="392" t="s">
        <v>191</v>
      </c>
      <c r="C67" s="13" t="s">
        <v>195</v>
      </c>
      <c r="D67" s="3" t="s">
        <v>395</v>
      </c>
      <c r="E67" s="407" t="s">
        <v>192</v>
      </c>
      <c r="F67" s="408"/>
      <c r="G67" s="7" t="s">
        <v>223</v>
      </c>
      <c r="H67" s="37">
        <v>4</v>
      </c>
      <c r="I67" s="40"/>
      <c r="J67" s="63">
        <f t="shared" si="14"/>
        <v>0</v>
      </c>
      <c r="K67" s="438"/>
      <c r="L67" s="412"/>
      <c r="M67" s="179"/>
      <c r="N67" s="60">
        <v>4</v>
      </c>
      <c r="O67" s="40"/>
      <c r="P67" s="36">
        <f t="shared" ref="P67:P69" si="18">N67*O67</f>
        <v>0</v>
      </c>
      <c r="Q67" s="457"/>
      <c r="R67" s="456"/>
      <c r="S67" s="179"/>
      <c r="T67" s="45"/>
    </row>
    <row r="68" spans="1:20" ht="33.6" customHeight="1" x14ac:dyDescent="0.25">
      <c r="A68" s="45"/>
      <c r="B68" s="393"/>
      <c r="C68" s="186" t="s">
        <v>115</v>
      </c>
      <c r="D68" s="130" t="s">
        <v>396</v>
      </c>
      <c r="E68" s="125" t="s">
        <v>193</v>
      </c>
      <c r="F68" s="126"/>
      <c r="G68" s="7" t="s">
        <v>215</v>
      </c>
      <c r="H68" s="37">
        <v>2</v>
      </c>
      <c r="I68" s="40"/>
      <c r="J68" s="63">
        <f t="shared" si="14"/>
        <v>0</v>
      </c>
      <c r="K68" s="439"/>
      <c r="L68" s="412"/>
      <c r="M68" s="179"/>
      <c r="N68" s="60">
        <v>2</v>
      </c>
      <c r="O68" s="40"/>
      <c r="P68" s="36">
        <f t="shared" si="18"/>
        <v>0</v>
      </c>
      <c r="Q68" s="458"/>
      <c r="R68" s="456"/>
      <c r="S68" s="179"/>
      <c r="T68" s="45"/>
    </row>
    <row r="69" spans="1:20" ht="25.5" x14ac:dyDescent="0.25">
      <c r="A69" s="45"/>
      <c r="B69" s="187" t="s">
        <v>115</v>
      </c>
      <c r="C69" s="10">
        <v>10</v>
      </c>
      <c r="D69" s="3" t="s">
        <v>397</v>
      </c>
      <c r="E69" s="407" t="s">
        <v>194</v>
      </c>
      <c r="F69" s="408"/>
      <c r="G69" s="7" t="s">
        <v>127</v>
      </c>
      <c r="H69" s="37">
        <v>1</v>
      </c>
      <c r="I69" s="40"/>
      <c r="J69" s="63">
        <f t="shared" si="14"/>
        <v>0</v>
      </c>
      <c r="K69" s="440"/>
      <c r="L69" s="412"/>
      <c r="M69" s="179"/>
      <c r="N69" s="60">
        <v>1</v>
      </c>
      <c r="O69" s="40"/>
      <c r="P69" s="36">
        <f t="shared" si="18"/>
        <v>0</v>
      </c>
      <c r="Q69" s="459"/>
      <c r="R69" s="456"/>
      <c r="S69" s="179"/>
      <c r="T69" s="45"/>
    </row>
    <row r="70" spans="1:20" s="56" customFormat="1" x14ac:dyDescent="0.25">
      <c r="A70" s="55"/>
      <c r="B70" s="189">
        <v>10</v>
      </c>
      <c r="C70" s="404" t="s">
        <v>27</v>
      </c>
      <c r="D70" s="405"/>
      <c r="E70" s="405"/>
      <c r="F70" s="405"/>
      <c r="G70" s="405"/>
      <c r="H70" s="406"/>
      <c r="I70" s="65"/>
      <c r="J70" s="66">
        <f>SUM(J67:J69)</f>
        <v>0</v>
      </c>
      <c r="K70" s="66"/>
      <c r="L70" s="181">
        <f>IF(J70&gt;C69,C69,J70)</f>
        <v>0</v>
      </c>
      <c r="M70" s="182"/>
      <c r="N70" s="183"/>
      <c r="O70" s="183"/>
      <c r="P70" s="59">
        <f>SUM(P67:P69)</f>
        <v>0</v>
      </c>
      <c r="Q70" s="59"/>
      <c r="R70" s="184">
        <f>IF(P70&gt;C69,C69,P70)</f>
        <v>0</v>
      </c>
      <c r="S70" s="185"/>
      <c r="T70" s="55"/>
    </row>
    <row r="71" spans="1:20" ht="15.75" thickBot="1" x14ac:dyDescent="0.3">
      <c r="A71" s="45"/>
      <c r="B71" s="193"/>
      <c r="C71" s="26"/>
      <c r="D71" s="138"/>
      <c r="E71" s="409"/>
      <c r="F71" s="409"/>
      <c r="G71" s="25"/>
      <c r="H71" s="138"/>
      <c r="I71" s="139"/>
      <c r="J71" s="139"/>
      <c r="K71" s="139"/>
      <c r="L71" s="48"/>
      <c r="M71" s="48"/>
      <c r="N71" s="138"/>
      <c r="O71" s="139"/>
      <c r="P71" s="139"/>
      <c r="Q71" s="139"/>
      <c r="R71" s="48"/>
      <c r="S71" s="48"/>
      <c r="T71" s="45"/>
    </row>
    <row r="72" spans="1:20" s="52" customFormat="1" ht="17.25" thickTop="1" thickBot="1" x14ac:dyDescent="0.3">
      <c r="A72" s="51"/>
      <c r="B72" s="410" t="s">
        <v>262</v>
      </c>
      <c r="C72" s="410"/>
      <c r="D72" s="410"/>
      <c r="E72" s="410"/>
      <c r="F72" s="410"/>
      <c r="G72" s="410"/>
      <c r="H72" s="410"/>
      <c r="I72" s="411"/>
      <c r="J72" s="194">
        <f>J70+J66+J55+J50+J46+J41+J37+J28</f>
        <v>0</v>
      </c>
      <c r="K72" s="238"/>
      <c r="L72" s="195">
        <f>L70+L66+L55+L50+L46+L41+L37+L28</f>
        <v>0</v>
      </c>
      <c r="M72" s="196"/>
      <c r="N72" s="48"/>
      <c r="O72" s="49"/>
      <c r="P72" s="197">
        <f>P70+P66+P55+P50+P46+P41+P37+P28</f>
        <v>0</v>
      </c>
      <c r="Q72" s="239"/>
      <c r="R72" s="198">
        <f>R70+R66+R55+R50+R46+R41+R37+R28</f>
        <v>0</v>
      </c>
      <c r="S72" s="196"/>
      <c r="T72" s="51"/>
    </row>
    <row r="73" spans="1:20" x14ac:dyDescent="0.25">
      <c r="A73" s="45"/>
      <c r="B73" s="45"/>
      <c r="C73" s="21"/>
      <c r="D73" s="46"/>
      <c r="E73" s="46"/>
      <c r="F73" s="46"/>
      <c r="G73" s="47"/>
      <c r="H73" s="46"/>
      <c r="I73" s="24"/>
      <c r="J73" s="24"/>
      <c r="K73" s="24"/>
      <c r="L73" s="45"/>
      <c r="M73" s="45"/>
      <c r="N73" s="46"/>
      <c r="O73" s="24"/>
      <c r="P73" s="24"/>
      <c r="Q73" s="24"/>
      <c r="R73" s="45"/>
      <c r="S73" s="45"/>
    </row>
    <row r="74" spans="1:20" x14ac:dyDescent="0.25">
      <c r="A74" s="45"/>
      <c r="B74" s="45"/>
      <c r="C74" s="21"/>
      <c r="D74" s="46"/>
      <c r="E74" s="46"/>
      <c r="F74" s="46"/>
      <c r="G74" s="47"/>
      <c r="H74" s="46"/>
      <c r="I74" s="24"/>
      <c r="J74" s="24"/>
      <c r="K74" s="24"/>
      <c r="L74" s="45"/>
      <c r="M74" s="45"/>
      <c r="N74" s="46"/>
      <c r="O74" s="24"/>
      <c r="P74" s="24"/>
      <c r="Q74" s="24"/>
      <c r="R74" s="45"/>
      <c r="S74" s="45"/>
    </row>
    <row r="75" spans="1:20" x14ac:dyDescent="0.25">
      <c r="A75" s="45"/>
      <c r="B75" s="45"/>
      <c r="C75" s="21"/>
      <c r="D75" s="46"/>
      <c r="E75" s="46"/>
      <c r="F75" s="46"/>
      <c r="G75" s="47"/>
      <c r="H75" s="46"/>
      <c r="I75" s="24"/>
      <c r="J75" s="24"/>
      <c r="K75" s="24"/>
      <c r="L75" s="45"/>
      <c r="M75" s="45"/>
      <c r="N75" s="46"/>
      <c r="O75" s="24"/>
      <c r="P75" s="24"/>
      <c r="Q75" s="24"/>
      <c r="R75" s="45"/>
      <c r="S75" s="45"/>
    </row>
    <row r="76" spans="1:20" x14ac:dyDescent="0.25">
      <c r="A76" s="45"/>
      <c r="B76" s="45"/>
      <c r="C76" s="21"/>
      <c r="D76" s="46"/>
      <c r="E76" s="46"/>
      <c r="F76" s="46"/>
      <c r="G76" s="47"/>
      <c r="H76" s="46"/>
      <c r="I76" s="25"/>
      <c r="J76" s="24"/>
      <c r="K76" s="24"/>
      <c r="L76" s="45"/>
      <c r="M76" s="45"/>
      <c r="N76" s="46"/>
      <c r="O76" s="25"/>
      <c r="P76" s="24"/>
      <c r="Q76" s="24"/>
      <c r="R76" s="45"/>
      <c r="S76" s="45"/>
    </row>
  </sheetData>
  <sheetProtection algorithmName="SHA-512" hashValue="SX3gWkEpSReieWZx9Sc6qSZ1FAGyz/Wg7RHgSuBpSv8M4UYTv4VFdmkZryoagnVTURb0ks2Pnz1fg0j2y6Ofyg==" saltValue="dGO2AxhDUbAsl8h5lZEAiw==" spinCount="100000" sheet="1" objects="1" scenarios="1" selectLockedCells="1"/>
  <mergeCells count="128">
    <mergeCell ref="M38:M40"/>
    <mergeCell ref="M11:M12"/>
    <mergeCell ref="I11:L11"/>
    <mergeCell ref="K67:K69"/>
    <mergeCell ref="Q38:Q40"/>
    <mergeCell ref="Q67:Q69"/>
    <mergeCell ref="N9:S10"/>
    <mergeCell ref="R42:R45"/>
    <mergeCell ref="R47:R49"/>
    <mergeCell ref="N48:N49"/>
    <mergeCell ref="O48:O49"/>
    <mergeCell ref="P48:P49"/>
    <mergeCell ref="S11:S12"/>
    <mergeCell ref="R14:R27"/>
    <mergeCell ref="R29:R36"/>
    <mergeCell ref="N38:N40"/>
    <mergeCell ref="O38:O40"/>
    <mergeCell ref="P38:P40"/>
    <mergeCell ref="R38:R40"/>
    <mergeCell ref="S38:S40"/>
    <mergeCell ref="N11:N12"/>
    <mergeCell ref="O11:R11"/>
    <mergeCell ref="S48:S49"/>
    <mergeCell ref="R67:R69"/>
    <mergeCell ref="C41:H41"/>
    <mergeCell ref="E42:F42"/>
    <mergeCell ref="E43:F43"/>
    <mergeCell ref="E44:F44"/>
    <mergeCell ref="E45:F45"/>
    <mergeCell ref="C46:H46"/>
    <mergeCell ref="M48:M49"/>
    <mergeCell ref="R51:R54"/>
    <mergeCell ref="R56:R65"/>
    <mergeCell ref="K42:K45"/>
    <mergeCell ref="K47:K49"/>
    <mergeCell ref="K51:K54"/>
    <mergeCell ref="I48:I49"/>
    <mergeCell ref="Q42:Q45"/>
    <mergeCell ref="Q47:Q49"/>
    <mergeCell ref="Q51:Q54"/>
    <mergeCell ref="E32:F32"/>
    <mergeCell ref="E31:F31"/>
    <mergeCell ref="E30:F30"/>
    <mergeCell ref="E29:F29"/>
    <mergeCell ref="C28:H28"/>
    <mergeCell ref="G11:G12"/>
    <mergeCell ref="H11:H12"/>
    <mergeCell ref="E33:F33"/>
    <mergeCell ref="E21:F21"/>
    <mergeCell ref="E24:F24"/>
    <mergeCell ref="E13:F13"/>
    <mergeCell ref="E17:F17"/>
    <mergeCell ref="E19:F19"/>
    <mergeCell ref="E20:F20"/>
    <mergeCell ref="C3:M3"/>
    <mergeCell ref="C9:E9"/>
    <mergeCell ref="G9:G10"/>
    <mergeCell ref="H9:H10"/>
    <mergeCell ref="C5:M5"/>
    <mergeCell ref="D7:J7"/>
    <mergeCell ref="E15:F15"/>
    <mergeCell ref="E23:F23"/>
    <mergeCell ref="E22:F22"/>
    <mergeCell ref="E16:F16"/>
    <mergeCell ref="E14:F14"/>
    <mergeCell ref="E18:F18"/>
    <mergeCell ref="I9:M10"/>
    <mergeCell ref="B11:B12"/>
    <mergeCell ref="B14:B39"/>
    <mergeCell ref="J38:J40"/>
    <mergeCell ref="L38:L40"/>
    <mergeCell ref="L14:L27"/>
    <mergeCell ref="L29:L36"/>
    <mergeCell ref="C29:C34"/>
    <mergeCell ref="D38:D40"/>
    <mergeCell ref="E38:F40"/>
    <mergeCell ref="G38:G40"/>
    <mergeCell ref="H38:H40"/>
    <mergeCell ref="I38:I40"/>
    <mergeCell ref="C11:C12"/>
    <mergeCell ref="D11:D12"/>
    <mergeCell ref="E26:F26"/>
    <mergeCell ref="E25:F25"/>
    <mergeCell ref="C37:H37"/>
    <mergeCell ref="C14:C25"/>
    <mergeCell ref="E11:F12"/>
    <mergeCell ref="E36:F36"/>
    <mergeCell ref="E35:F35"/>
    <mergeCell ref="E27:F27"/>
    <mergeCell ref="E34:F34"/>
    <mergeCell ref="K38:K40"/>
    <mergeCell ref="E71:F71"/>
    <mergeCell ref="B72:I72"/>
    <mergeCell ref="L47:L49"/>
    <mergeCell ref="E67:F67"/>
    <mergeCell ref="E69:F69"/>
    <mergeCell ref="B42:B64"/>
    <mergeCell ref="E63:F63"/>
    <mergeCell ref="E64:F64"/>
    <mergeCell ref="E65:F65"/>
    <mergeCell ref="C56:C63"/>
    <mergeCell ref="E57:F57"/>
    <mergeCell ref="E59:F59"/>
    <mergeCell ref="L51:L54"/>
    <mergeCell ref="L56:L65"/>
    <mergeCell ref="L67:L69"/>
    <mergeCell ref="E60:F60"/>
    <mergeCell ref="E61:F61"/>
    <mergeCell ref="J48:J49"/>
    <mergeCell ref="C70:H70"/>
    <mergeCell ref="E58:F58"/>
    <mergeCell ref="E47:F47"/>
    <mergeCell ref="E51:F51"/>
    <mergeCell ref="C51:C52"/>
    <mergeCell ref="L42:L45"/>
    <mergeCell ref="B67:B68"/>
    <mergeCell ref="D48:D49"/>
    <mergeCell ref="E48:F49"/>
    <mergeCell ref="G48:G49"/>
    <mergeCell ref="H48:H49"/>
    <mergeCell ref="C50:H50"/>
    <mergeCell ref="E62:F62"/>
    <mergeCell ref="E56:F56"/>
    <mergeCell ref="E52:F52"/>
    <mergeCell ref="E53:F53"/>
    <mergeCell ref="E54:F54"/>
    <mergeCell ref="C55:H55"/>
    <mergeCell ref="C66:H66"/>
  </mergeCells>
  <phoneticPr fontId="2" type="noConversion"/>
  <conditionalFormatting sqref="O14:O27 O29:O36 O38:O40 O43:O45 O47:O49 O51:O54 O56:O60 O63:O65 O67:O69">
    <cfRule type="expression" dxfId="6" priority="1">
      <formula>$I14&lt;$O14</formula>
    </cfRule>
    <cfRule type="expression" dxfId="5" priority="2">
      <formula>$I14&gt;$O14</formula>
    </cfRule>
  </conditionalFormatting>
  <conditionalFormatting sqref="O70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80"/>
  <sheetViews>
    <sheetView topLeftCell="A14" zoomScale="80" zoomScaleNormal="80" zoomScaleSheetLayoutView="82" zoomScalePageLayoutView="90" workbookViewId="0">
      <selection activeCell="I14" sqref="I14"/>
    </sheetView>
  </sheetViews>
  <sheetFormatPr defaultColWidth="8.85546875" defaultRowHeight="15" x14ac:dyDescent="0.25"/>
  <cols>
    <col min="1" max="1" width="3.5703125" style="42" customWidth="1"/>
    <col min="2" max="2" width="37.85546875" style="16" customWidth="1"/>
    <col min="3" max="3" width="25.5703125" style="16" customWidth="1"/>
    <col min="4" max="4" width="5.5703125" style="16" customWidth="1"/>
    <col min="5" max="5" width="53" style="16" customWidth="1"/>
    <col min="6" max="6" width="18.42578125" style="16" customWidth="1"/>
    <col min="7" max="7" width="13.85546875" style="14" customWidth="1"/>
    <col min="8" max="8" width="9.42578125" style="14" customWidth="1"/>
    <col min="9" max="9" width="15.140625" style="16" customWidth="1"/>
    <col min="10" max="10" width="11.85546875" style="16" customWidth="1"/>
    <col min="11" max="11" width="13.85546875" style="80" customWidth="1"/>
    <col min="12" max="12" width="50" style="16" customWidth="1"/>
    <col min="13" max="13" width="9.42578125" style="14" customWidth="1"/>
    <col min="14" max="14" width="14.140625" style="16" customWidth="1"/>
    <col min="15" max="15" width="13.7109375" style="16" customWidth="1"/>
    <col min="16" max="16" width="12.85546875" style="80" customWidth="1"/>
    <col min="17" max="17" width="50" style="16" customWidth="1"/>
    <col min="18" max="19" width="8.85546875" style="16"/>
    <col min="20" max="20" width="1.42578125" style="16" customWidth="1"/>
    <col min="21" max="16384" width="8.85546875" style="16"/>
  </cols>
  <sheetData>
    <row r="1" spans="2:22" s="42" customFormat="1" x14ac:dyDescent="0.25">
      <c r="G1" s="29"/>
      <c r="H1" s="29"/>
      <c r="K1" s="71"/>
      <c r="M1" s="29"/>
      <c r="P1" s="71"/>
    </row>
    <row r="2" spans="2:22" s="42" customFormat="1" x14ac:dyDescent="0.25">
      <c r="G2" s="29"/>
      <c r="H2" s="29"/>
      <c r="K2" s="71"/>
      <c r="M2" s="29"/>
      <c r="P2" s="71"/>
    </row>
    <row r="3" spans="2:22" s="42" customFormat="1" ht="15.75" x14ac:dyDescent="0.25">
      <c r="C3" s="312" t="s">
        <v>364</v>
      </c>
      <c r="D3" s="312"/>
      <c r="E3" s="312"/>
      <c r="F3" s="312"/>
      <c r="G3" s="312"/>
      <c r="H3" s="312"/>
      <c r="I3" s="312"/>
      <c r="J3" s="312"/>
      <c r="K3" s="312"/>
      <c r="L3" s="312"/>
    </row>
    <row r="4" spans="2:22" s="42" customFormat="1" ht="15.75" x14ac:dyDescent="0.2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s="42" customFormat="1" ht="15.75" x14ac:dyDescent="0.25">
      <c r="C5" s="312" t="s">
        <v>294</v>
      </c>
      <c r="D5" s="312"/>
      <c r="E5" s="312"/>
      <c r="F5" s="312"/>
      <c r="G5" s="312"/>
      <c r="H5" s="312"/>
      <c r="I5" s="312"/>
      <c r="J5" s="312"/>
      <c r="K5" s="312"/>
      <c r="L5" s="312"/>
    </row>
    <row r="6" spans="2:22" s="42" customFormat="1" x14ac:dyDescent="0.25">
      <c r="C6" s="489"/>
      <c r="D6" s="489"/>
      <c r="E6" s="489"/>
      <c r="F6" s="489"/>
      <c r="G6" s="489"/>
      <c r="H6" s="489"/>
      <c r="I6" s="489"/>
      <c r="J6" s="489"/>
      <c r="K6" s="71"/>
      <c r="P6" s="71"/>
    </row>
    <row r="7" spans="2:22" s="42" customFormat="1" ht="23.1" customHeight="1" x14ac:dyDescent="0.25">
      <c r="C7" s="23" t="str">
        <f>'1.Identificação '!B8</f>
        <v>Nome do candidato:</v>
      </c>
      <c r="E7" s="444">
        <f>'1.Identificação '!C8</f>
        <v>0</v>
      </c>
      <c r="F7" s="444"/>
      <c r="G7" s="444"/>
      <c r="H7" s="444"/>
      <c r="I7" s="444"/>
      <c r="J7" s="444"/>
      <c r="K7" s="71"/>
      <c r="P7" s="71"/>
    </row>
    <row r="8" spans="2:22" s="42" customFormat="1" x14ac:dyDescent="0.25">
      <c r="G8" s="29"/>
      <c r="H8" s="29"/>
      <c r="K8" s="71"/>
      <c r="M8" s="29"/>
      <c r="P8" s="71"/>
    </row>
    <row r="9" spans="2:22" s="42" customFormat="1" x14ac:dyDescent="0.25">
      <c r="B9" s="199"/>
      <c r="C9" s="441" t="s">
        <v>42</v>
      </c>
      <c r="D9" s="488"/>
      <c r="E9" s="488"/>
      <c r="F9" s="200">
        <v>0.42499999999999999</v>
      </c>
      <c r="G9" s="201"/>
      <c r="H9" s="201"/>
      <c r="I9" s="445" t="s">
        <v>309</v>
      </c>
      <c r="J9" s="446"/>
      <c r="K9" s="446"/>
      <c r="L9" s="447"/>
      <c r="M9" s="466" t="s">
        <v>310</v>
      </c>
      <c r="N9" s="467"/>
      <c r="O9" s="467"/>
      <c r="P9" s="467"/>
      <c r="Q9" s="468"/>
    </row>
    <row r="10" spans="2:22" s="42" customFormat="1" x14ac:dyDescent="0.25">
      <c r="B10" s="199"/>
      <c r="C10" s="199"/>
      <c r="D10" s="199"/>
      <c r="E10" s="199"/>
      <c r="F10" s="199"/>
      <c r="G10" s="202"/>
      <c r="H10" s="202"/>
      <c r="I10" s="448"/>
      <c r="J10" s="449"/>
      <c r="K10" s="449"/>
      <c r="L10" s="450"/>
      <c r="M10" s="469"/>
      <c r="N10" s="470"/>
      <c r="O10" s="470"/>
      <c r="P10" s="470"/>
      <c r="Q10" s="471"/>
      <c r="R10" s="23"/>
      <c r="S10" s="23"/>
      <c r="U10" s="23"/>
      <c r="V10" s="23"/>
    </row>
    <row r="11" spans="2:22" x14ac:dyDescent="0.25">
      <c r="B11" s="484" t="s">
        <v>170</v>
      </c>
      <c r="C11" s="484" t="s">
        <v>29</v>
      </c>
      <c r="D11" s="484" t="s">
        <v>30</v>
      </c>
      <c r="E11" s="485" t="s">
        <v>6</v>
      </c>
      <c r="F11" s="485"/>
      <c r="G11" s="484" t="s">
        <v>34</v>
      </c>
      <c r="H11" s="487" t="s">
        <v>10</v>
      </c>
      <c r="I11" s="483" t="s">
        <v>303</v>
      </c>
      <c r="J11" s="483"/>
      <c r="K11" s="483"/>
      <c r="L11" s="483" t="s">
        <v>4</v>
      </c>
      <c r="M11" s="501" t="s">
        <v>10</v>
      </c>
      <c r="N11" s="482" t="s">
        <v>301</v>
      </c>
      <c r="O11" s="482"/>
      <c r="P11" s="482"/>
      <c r="Q11" s="482" t="s">
        <v>302</v>
      </c>
      <c r="R11" s="29"/>
      <c r="S11" s="29"/>
      <c r="T11" s="42"/>
      <c r="U11" s="14"/>
      <c r="V11" s="14"/>
    </row>
    <row r="12" spans="2:22" ht="63.75" x14ac:dyDescent="0.25">
      <c r="B12" s="484"/>
      <c r="C12" s="484"/>
      <c r="D12" s="484"/>
      <c r="E12" s="486"/>
      <c r="F12" s="486"/>
      <c r="G12" s="484"/>
      <c r="H12" s="487"/>
      <c r="I12" s="62" t="s">
        <v>314</v>
      </c>
      <c r="J12" s="61" t="s">
        <v>15</v>
      </c>
      <c r="K12" s="61" t="s">
        <v>28</v>
      </c>
      <c r="L12" s="483"/>
      <c r="M12" s="501"/>
      <c r="N12" s="39" t="s">
        <v>314</v>
      </c>
      <c r="O12" s="35" t="s">
        <v>15</v>
      </c>
      <c r="P12" s="35" t="s">
        <v>28</v>
      </c>
      <c r="Q12" s="482"/>
      <c r="R12" s="29"/>
      <c r="S12" s="29"/>
      <c r="T12" s="42"/>
      <c r="U12" s="14"/>
      <c r="V12" s="14"/>
    </row>
    <row r="13" spans="2:22" x14ac:dyDescent="0.25">
      <c r="B13" s="2" t="s">
        <v>56</v>
      </c>
      <c r="C13" s="2" t="s">
        <v>57</v>
      </c>
      <c r="D13" s="2" t="s">
        <v>58</v>
      </c>
      <c r="E13" s="484" t="s">
        <v>59</v>
      </c>
      <c r="F13" s="484"/>
      <c r="G13" s="2" t="s">
        <v>60</v>
      </c>
      <c r="H13" s="68" t="s">
        <v>61</v>
      </c>
      <c r="I13" s="61" t="s">
        <v>62</v>
      </c>
      <c r="J13" s="61" t="s">
        <v>32</v>
      </c>
      <c r="K13" s="61" t="s">
        <v>171</v>
      </c>
      <c r="L13" s="61" t="s">
        <v>172</v>
      </c>
      <c r="M13" s="35" t="s">
        <v>304</v>
      </c>
      <c r="N13" s="35" t="s">
        <v>305</v>
      </c>
      <c r="O13" s="35" t="s">
        <v>306</v>
      </c>
      <c r="P13" s="35" t="s">
        <v>307</v>
      </c>
      <c r="Q13" s="35" t="s">
        <v>308</v>
      </c>
      <c r="R13" s="29"/>
      <c r="S13" s="29"/>
      <c r="T13" s="42"/>
      <c r="U13" s="14"/>
      <c r="V13" s="14"/>
    </row>
    <row r="14" spans="2:22" ht="21.95" customHeight="1" x14ac:dyDescent="0.25">
      <c r="B14" s="503" t="s">
        <v>226</v>
      </c>
      <c r="C14" s="15" t="s">
        <v>247</v>
      </c>
      <c r="D14" s="131" t="s">
        <v>93</v>
      </c>
      <c r="E14" s="493" t="s">
        <v>123</v>
      </c>
      <c r="F14" s="493">
        <v>0.5</v>
      </c>
      <c r="G14" s="7" t="s">
        <v>124</v>
      </c>
      <c r="H14" s="7">
        <v>1</v>
      </c>
      <c r="I14" s="40"/>
      <c r="J14" s="64">
        <f>H14*I14</f>
        <v>0</v>
      </c>
      <c r="K14" s="481"/>
      <c r="L14" s="40"/>
      <c r="M14" s="7">
        <v>1</v>
      </c>
      <c r="N14" s="40"/>
      <c r="O14" s="58">
        <f>M14*N14</f>
        <v>0</v>
      </c>
      <c r="P14" s="502"/>
      <c r="Q14" s="40"/>
      <c r="R14" s="29"/>
      <c r="S14" s="29"/>
      <c r="T14" s="42"/>
      <c r="U14" s="14"/>
      <c r="V14" s="14"/>
    </row>
    <row r="15" spans="2:22" ht="24.95" customHeight="1" x14ac:dyDescent="0.25">
      <c r="B15" s="503"/>
      <c r="C15" s="83" t="s">
        <v>118</v>
      </c>
      <c r="D15" s="131" t="s">
        <v>94</v>
      </c>
      <c r="E15" s="493" t="s">
        <v>125</v>
      </c>
      <c r="F15" s="493"/>
      <c r="G15" s="7" t="s">
        <v>124</v>
      </c>
      <c r="H15" s="7">
        <v>1.5</v>
      </c>
      <c r="I15" s="40"/>
      <c r="J15" s="64">
        <f>H15*I15</f>
        <v>0</v>
      </c>
      <c r="K15" s="481"/>
      <c r="L15" s="40"/>
      <c r="M15" s="7">
        <v>1.5</v>
      </c>
      <c r="N15" s="40"/>
      <c r="O15" s="58">
        <f>M15*N15</f>
        <v>0</v>
      </c>
      <c r="P15" s="502"/>
      <c r="Q15" s="40"/>
      <c r="R15" s="29"/>
      <c r="S15" s="29"/>
      <c r="T15" s="42"/>
      <c r="U15" s="14"/>
      <c r="V15" s="14"/>
    </row>
    <row r="16" spans="2:22" ht="38.25" x14ac:dyDescent="0.25">
      <c r="B16" s="503"/>
      <c r="C16" s="83">
        <v>30</v>
      </c>
      <c r="D16" s="7" t="s">
        <v>95</v>
      </c>
      <c r="E16" s="493" t="s">
        <v>230</v>
      </c>
      <c r="F16" s="493">
        <v>0.5</v>
      </c>
      <c r="G16" s="7" t="s">
        <v>126</v>
      </c>
      <c r="H16" s="7">
        <v>0.5</v>
      </c>
      <c r="I16" s="40"/>
      <c r="J16" s="64">
        <f>H16*I16</f>
        <v>0</v>
      </c>
      <c r="K16" s="481"/>
      <c r="L16" s="40"/>
      <c r="M16" s="7">
        <v>0.5</v>
      </c>
      <c r="N16" s="40"/>
      <c r="O16" s="58">
        <f>M16*N16</f>
        <v>0</v>
      </c>
      <c r="P16" s="502"/>
      <c r="Q16" s="40"/>
      <c r="R16" s="29"/>
      <c r="S16" s="29"/>
      <c r="T16" s="42"/>
      <c r="U16" s="14"/>
      <c r="V16" s="14"/>
    </row>
    <row r="17" spans="2:22" x14ac:dyDescent="0.25">
      <c r="B17" s="503"/>
      <c r="C17" s="490" t="s">
        <v>43</v>
      </c>
      <c r="D17" s="491"/>
      <c r="E17" s="491"/>
      <c r="F17" s="491"/>
      <c r="G17" s="491"/>
      <c r="H17" s="492"/>
      <c r="I17" s="87"/>
      <c r="J17" s="88">
        <f>SUM(J14:J16)</f>
        <v>0</v>
      </c>
      <c r="K17" s="89">
        <f>IF(J17&gt;C16,C16,J17)</f>
        <v>0</v>
      </c>
      <c r="L17" s="90"/>
      <c r="M17" s="203"/>
      <c r="N17" s="204"/>
      <c r="O17" s="92">
        <f>SUM(O14:O16)</f>
        <v>0</v>
      </c>
      <c r="P17" s="93">
        <f>IF(O17&gt;C16,C16,O17)</f>
        <v>0</v>
      </c>
      <c r="Q17" s="94"/>
      <c r="R17" s="29"/>
      <c r="S17" s="29"/>
      <c r="T17" s="42"/>
      <c r="U17" s="14"/>
      <c r="V17" s="14"/>
    </row>
    <row r="18" spans="2:22" ht="25.5" x14ac:dyDescent="0.25">
      <c r="B18" s="503"/>
      <c r="C18" s="15" t="s">
        <v>225</v>
      </c>
      <c r="D18" s="7" t="s">
        <v>83</v>
      </c>
      <c r="E18" s="493" t="s">
        <v>119</v>
      </c>
      <c r="F18" s="493">
        <v>1</v>
      </c>
      <c r="G18" s="7" t="s">
        <v>120</v>
      </c>
      <c r="H18" s="7">
        <v>2</v>
      </c>
      <c r="I18" s="40"/>
      <c r="J18" s="64">
        <f>H18*I18</f>
        <v>0</v>
      </c>
      <c r="K18" s="481"/>
      <c r="L18" s="40"/>
      <c r="M18" s="7">
        <v>2</v>
      </c>
      <c r="N18" s="40"/>
      <c r="O18" s="58">
        <f>M18*N18</f>
        <v>0</v>
      </c>
      <c r="P18" s="502"/>
      <c r="Q18" s="40"/>
      <c r="R18" s="29"/>
      <c r="S18" s="42"/>
      <c r="T18" s="42"/>
      <c r="U18" s="14"/>
    </row>
    <row r="19" spans="2:22" ht="30.6" customHeight="1" x14ac:dyDescent="0.25">
      <c r="B19" s="503"/>
      <c r="C19" s="83" t="s">
        <v>118</v>
      </c>
      <c r="D19" s="499" t="s">
        <v>398</v>
      </c>
      <c r="E19" s="493" t="s">
        <v>121</v>
      </c>
      <c r="F19" s="493"/>
      <c r="G19" s="499" t="s">
        <v>122</v>
      </c>
      <c r="H19" s="499">
        <v>0.5</v>
      </c>
      <c r="I19" s="429"/>
      <c r="J19" s="417">
        <f>H19*I19</f>
        <v>0</v>
      </c>
      <c r="K19" s="481"/>
      <c r="L19" s="494"/>
      <c r="M19" s="499">
        <v>0.5</v>
      </c>
      <c r="N19" s="429"/>
      <c r="O19" s="473">
        <f>M19*N19</f>
        <v>0</v>
      </c>
      <c r="P19" s="502"/>
      <c r="Q19" s="40"/>
      <c r="R19" s="29"/>
      <c r="S19" s="42"/>
      <c r="T19" s="42"/>
      <c r="U19" s="14"/>
    </row>
    <row r="20" spans="2:22" x14ac:dyDescent="0.25">
      <c r="B20" s="83" t="s">
        <v>115</v>
      </c>
      <c r="C20" s="83">
        <v>20</v>
      </c>
      <c r="D20" s="499"/>
      <c r="E20" s="493"/>
      <c r="F20" s="493"/>
      <c r="G20" s="499"/>
      <c r="H20" s="499"/>
      <c r="I20" s="429"/>
      <c r="J20" s="417"/>
      <c r="K20" s="481"/>
      <c r="L20" s="495"/>
      <c r="M20" s="499"/>
      <c r="N20" s="429"/>
      <c r="O20" s="473"/>
      <c r="P20" s="502"/>
      <c r="Q20" s="40"/>
      <c r="R20" s="29"/>
      <c r="S20" s="42"/>
      <c r="T20" s="42"/>
      <c r="U20" s="14"/>
    </row>
    <row r="21" spans="2:22" x14ac:dyDescent="0.25">
      <c r="B21" s="83">
        <v>50</v>
      </c>
      <c r="C21" s="490" t="s">
        <v>43</v>
      </c>
      <c r="D21" s="491"/>
      <c r="E21" s="491"/>
      <c r="F21" s="491"/>
      <c r="G21" s="491"/>
      <c r="H21" s="492"/>
      <c r="I21" s="87"/>
      <c r="J21" s="88">
        <f>SUM(J18:J20)</f>
        <v>0</v>
      </c>
      <c r="K21" s="89">
        <f>IF(J21&gt;C20,C20,J21)</f>
        <v>0</v>
      </c>
      <c r="L21" s="91"/>
      <c r="M21" s="204"/>
      <c r="N21" s="204"/>
      <c r="O21" s="92">
        <f>SUM(O18:O20)</f>
        <v>0</v>
      </c>
      <c r="P21" s="93">
        <f>IF(O21&gt;C20,C20,O21)</f>
        <v>0</v>
      </c>
      <c r="Q21" s="95"/>
      <c r="R21" s="29"/>
      <c r="S21" s="42"/>
      <c r="T21" s="42"/>
      <c r="U21" s="14"/>
    </row>
    <row r="22" spans="2:22" ht="36" customHeight="1" x14ac:dyDescent="0.25">
      <c r="B22" s="504" t="s">
        <v>229</v>
      </c>
      <c r="C22" s="15" t="s">
        <v>233</v>
      </c>
      <c r="D22" s="131" t="s">
        <v>84</v>
      </c>
      <c r="E22" s="493" t="s">
        <v>231</v>
      </c>
      <c r="F22" s="493"/>
      <c r="G22" s="7" t="s">
        <v>127</v>
      </c>
      <c r="H22" s="7">
        <v>0.75</v>
      </c>
      <c r="I22" s="40"/>
      <c r="J22" s="64">
        <f>H22*I22</f>
        <v>0</v>
      </c>
      <c r="K22" s="481"/>
      <c r="L22" s="40"/>
      <c r="M22" s="7">
        <v>0.75</v>
      </c>
      <c r="N22" s="40"/>
      <c r="O22" s="58">
        <f>M22*N22</f>
        <v>0</v>
      </c>
      <c r="P22" s="502"/>
      <c r="Q22" s="40"/>
      <c r="R22" s="29"/>
      <c r="S22" s="29"/>
      <c r="T22" s="42"/>
      <c r="U22" s="14"/>
      <c r="V22" s="14"/>
    </row>
    <row r="23" spans="2:22" ht="24.95" customHeight="1" x14ac:dyDescent="0.25">
      <c r="B23" s="504"/>
      <c r="C23" s="83" t="s">
        <v>224</v>
      </c>
      <c r="D23" s="497" t="s">
        <v>85</v>
      </c>
      <c r="E23" s="493" t="s">
        <v>232</v>
      </c>
      <c r="F23" s="493"/>
      <c r="G23" s="499" t="s">
        <v>127</v>
      </c>
      <c r="H23" s="499">
        <v>2</v>
      </c>
      <c r="I23" s="429"/>
      <c r="J23" s="417">
        <f>H23*I23</f>
        <v>0</v>
      </c>
      <c r="K23" s="481"/>
      <c r="L23" s="494"/>
      <c r="M23" s="499">
        <v>2</v>
      </c>
      <c r="N23" s="429"/>
      <c r="O23" s="473">
        <f>M23*N23</f>
        <v>0</v>
      </c>
      <c r="P23" s="502"/>
      <c r="Q23" s="494"/>
      <c r="R23" s="29"/>
      <c r="S23" s="29"/>
      <c r="T23" s="42"/>
      <c r="U23" s="14"/>
      <c r="V23" s="14"/>
    </row>
    <row r="24" spans="2:22" ht="26.45" customHeight="1" x14ac:dyDescent="0.25">
      <c r="B24" s="504"/>
      <c r="C24" s="83">
        <v>20</v>
      </c>
      <c r="D24" s="497"/>
      <c r="E24" s="493"/>
      <c r="F24" s="493"/>
      <c r="G24" s="499"/>
      <c r="H24" s="499"/>
      <c r="I24" s="429"/>
      <c r="J24" s="417"/>
      <c r="K24" s="481"/>
      <c r="L24" s="495"/>
      <c r="M24" s="499"/>
      <c r="N24" s="429"/>
      <c r="O24" s="473"/>
      <c r="P24" s="502"/>
      <c r="Q24" s="495"/>
      <c r="R24" s="29"/>
      <c r="S24" s="29"/>
      <c r="T24" s="42"/>
      <c r="U24" s="14"/>
      <c r="V24" s="14"/>
    </row>
    <row r="25" spans="2:22" x14ac:dyDescent="0.25">
      <c r="B25" s="504"/>
      <c r="C25" s="490" t="s">
        <v>43</v>
      </c>
      <c r="D25" s="491"/>
      <c r="E25" s="491"/>
      <c r="F25" s="491"/>
      <c r="G25" s="491"/>
      <c r="H25" s="492"/>
      <c r="I25" s="87"/>
      <c r="J25" s="88">
        <f>SUM(J22:J24)</f>
        <v>0</v>
      </c>
      <c r="K25" s="89">
        <f>IF(J25&gt;C24,C24,J25)</f>
        <v>0</v>
      </c>
      <c r="L25" s="90"/>
      <c r="M25" s="203"/>
      <c r="N25" s="204"/>
      <c r="O25" s="92">
        <f>SUM(O22:O24)</f>
        <v>0</v>
      </c>
      <c r="P25" s="93">
        <f>IF(O25&gt;C24,C24,O25)</f>
        <v>0</v>
      </c>
      <c r="Q25" s="94"/>
      <c r="R25" s="29"/>
      <c r="S25" s="29"/>
      <c r="T25" s="42"/>
      <c r="U25" s="14"/>
      <c r="V25" s="14"/>
    </row>
    <row r="26" spans="2:22" ht="38.25" x14ac:dyDescent="0.25">
      <c r="B26" s="504"/>
      <c r="C26" s="15" t="s">
        <v>265</v>
      </c>
      <c r="D26" s="7" t="s">
        <v>86</v>
      </c>
      <c r="E26" s="493" t="s">
        <v>228</v>
      </c>
      <c r="F26" s="493"/>
      <c r="G26" s="7" t="s">
        <v>214</v>
      </c>
      <c r="H26" s="7">
        <v>1</v>
      </c>
      <c r="I26" s="40"/>
      <c r="J26" s="64">
        <f>H26*I26</f>
        <v>0</v>
      </c>
      <c r="K26" s="481"/>
      <c r="L26" s="40"/>
      <c r="M26" s="7">
        <v>1</v>
      </c>
      <c r="N26" s="40"/>
      <c r="O26" s="58">
        <f>M26*N26</f>
        <v>0</v>
      </c>
      <c r="P26" s="502"/>
      <c r="Q26" s="40"/>
      <c r="R26" s="29"/>
      <c r="S26" s="29"/>
      <c r="T26" s="42"/>
      <c r="U26" s="14"/>
      <c r="V26" s="14"/>
    </row>
    <row r="27" spans="2:22" ht="31.5" customHeight="1" x14ac:dyDescent="0.25">
      <c r="B27" s="504"/>
      <c r="C27" s="83" t="s">
        <v>118</v>
      </c>
      <c r="D27" s="7" t="s">
        <v>87</v>
      </c>
      <c r="E27" s="493" t="s">
        <v>234</v>
      </c>
      <c r="F27" s="493"/>
      <c r="G27" s="7" t="s">
        <v>214</v>
      </c>
      <c r="H27" s="7">
        <v>0.5</v>
      </c>
      <c r="I27" s="40"/>
      <c r="J27" s="64">
        <f>H27*I27</f>
        <v>0</v>
      </c>
      <c r="K27" s="481"/>
      <c r="L27" s="40"/>
      <c r="M27" s="7">
        <v>0.5</v>
      </c>
      <c r="N27" s="40"/>
      <c r="O27" s="58">
        <f>M27*N27</f>
        <v>0</v>
      </c>
      <c r="P27" s="502"/>
      <c r="Q27" s="40"/>
      <c r="R27" s="29"/>
      <c r="S27" s="29"/>
      <c r="T27" s="42"/>
      <c r="U27" s="14"/>
      <c r="V27" s="14"/>
    </row>
    <row r="28" spans="2:22" ht="36.6" customHeight="1" x14ac:dyDescent="0.25">
      <c r="B28" s="83" t="s">
        <v>115</v>
      </c>
      <c r="C28" s="83">
        <v>15</v>
      </c>
      <c r="D28" s="7" t="s">
        <v>88</v>
      </c>
      <c r="E28" s="493" t="s">
        <v>266</v>
      </c>
      <c r="F28" s="493"/>
      <c r="G28" s="7" t="s">
        <v>214</v>
      </c>
      <c r="H28" s="7">
        <v>1.5</v>
      </c>
      <c r="I28" s="40"/>
      <c r="J28" s="64">
        <f>H28*I28</f>
        <v>0</v>
      </c>
      <c r="K28" s="481"/>
      <c r="L28" s="40"/>
      <c r="M28" s="7">
        <v>1.5</v>
      </c>
      <c r="N28" s="40"/>
      <c r="O28" s="58">
        <f>M28*N28</f>
        <v>0</v>
      </c>
      <c r="P28" s="502"/>
      <c r="Q28" s="40"/>
      <c r="R28" s="29"/>
      <c r="S28" s="29"/>
      <c r="T28" s="42"/>
      <c r="U28" s="14"/>
      <c r="V28" s="14"/>
    </row>
    <row r="29" spans="2:22" x14ac:dyDescent="0.25">
      <c r="B29" s="83">
        <v>35</v>
      </c>
      <c r="C29" s="490" t="s">
        <v>43</v>
      </c>
      <c r="D29" s="491"/>
      <c r="E29" s="491"/>
      <c r="F29" s="491"/>
      <c r="G29" s="491"/>
      <c r="H29" s="492"/>
      <c r="I29" s="87"/>
      <c r="J29" s="88">
        <f>SUM(J26:J28)</f>
        <v>0</v>
      </c>
      <c r="K29" s="89">
        <f>IF(J29&gt;C28,C28,J29)</f>
        <v>0</v>
      </c>
      <c r="L29" s="90"/>
      <c r="M29" s="203"/>
      <c r="N29" s="204"/>
      <c r="O29" s="92">
        <f>SUM(O26:O28)</f>
        <v>0</v>
      </c>
      <c r="P29" s="93">
        <f>IF(O29&gt;C28,C28,O29)</f>
        <v>0</v>
      </c>
      <c r="Q29" s="94"/>
      <c r="R29" s="29"/>
      <c r="S29" s="29"/>
      <c r="T29" s="42"/>
      <c r="U29" s="14"/>
      <c r="V29" s="14"/>
    </row>
    <row r="30" spans="2:22" ht="23.45" customHeight="1" x14ac:dyDescent="0.25">
      <c r="B30" s="503" t="s">
        <v>264</v>
      </c>
      <c r="C30" s="392" t="s">
        <v>267</v>
      </c>
      <c r="D30" s="7" t="s">
        <v>237</v>
      </c>
      <c r="E30" s="493" t="s">
        <v>235</v>
      </c>
      <c r="F30" s="81" t="s">
        <v>248</v>
      </c>
      <c r="G30" s="7" t="s">
        <v>127</v>
      </c>
      <c r="H30" s="7">
        <v>0.25</v>
      </c>
      <c r="I30" s="40"/>
      <c r="J30" s="64">
        <f>H30*I30</f>
        <v>0</v>
      </c>
      <c r="K30" s="82"/>
      <c r="L30" s="40"/>
      <c r="M30" s="7">
        <v>0.25</v>
      </c>
      <c r="N30" s="40"/>
      <c r="O30" s="58">
        <f>M30*N30</f>
        <v>0</v>
      </c>
      <c r="P30" s="474"/>
      <c r="Q30" s="40"/>
      <c r="R30" s="29"/>
      <c r="S30" s="29"/>
      <c r="T30" s="42"/>
      <c r="U30" s="14"/>
      <c r="V30" s="14"/>
    </row>
    <row r="31" spans="2:22" x14ac:dyDescent="0.25">
      <c r="B31" s="503"/>
      <c r="C31" s="498"/>
      <c r="D31" s="7" t="s">
        <v>238</v>
      </c>
      <c r="E31" s="493"/>
      <c r="F31" s="81" t="s">
        <v>249</v>
      </c>
      <c r="G31" s="7" t="s">
        <v>127</v>
      </c>
      <c r="H31" s="7">
        <v>0.5</v>
      </c>
      <c r="I31" s="40"/>
      <c r="J31" s="64">
        <f>H31*I31</f>
        <v>0</v>
      </c>
      <c r="K31" s="82"/>
      <c r="L31" s="40"/>
      <c r="M31" s="7">
        <v>0.5</v>
      </c>
      <c r="N31" s="40"/>
      <c r="O31" s="58">
        <f>M31*N31</f>
        <v>0</v>
      </c>
      <c r="P31" s="505"/>
      <c r="Q31" s="40"/>
      <c r="R31" s="29"/>
      <c r="S31" s="29"/>
      <c r="T31" s="42"/>
      <c r="U31" s="14"/>
      <c r="V31" s="14"/>
    </row>
    <row r="32" spans="2:22" ht="25.5" x14ac:dyDescent="0.25">
      <c r="B32" s="503"/>
      <c r="C32" s="83" t="s">
        <v>118</v>
      </c>
      <c r="D32" s="7" t="s">
        <v>240</v>
      </c>
      <c r="E32" s="493" t="s">
        <v>236</v>
      </c>
      <c r="F32" s="81" t="s">
        <v>248</v>
      </c>
      <c r="G32" s="7" t="s">
        <v>127</v>
      </c>
      <c r="H32" s="7">
        <v>0.25</v>
      </c>
      <c r="I32" s="40"/>
      <c r="J32" s="64">
        <f>H32*I32</f>
        <v>0</v>
      </c>
      <c r="K32" s="82"/>
      <c r="L32" s="40"/>
      <c r="M32" s="7">
        <v>0.25</v>
      </c>
      <c r="N32" s="40"/>
      <c r="O32" s="58">
        <f>M32*N32</f>
        <v>0</v>
      </c>
      <c r="P32" s="505"/>
      <c r="Q32" s="40"/>
      <c r="R32" s="29"/>
      <c r="S32" s="29"/>
      <c r="T32" s="42"/>
      <c r="U32" s="14"/>
      <c r="V32" s="14"/>
    </row>
    <row r="33" spans="1:22" x14ac:dyDescent="0.25">
      <c r="B33" s="503"/>
      <c r="C33" s="83">
        <v>7</v>
      </c>
      <c r="D33" s="7" t="s">
        <v>241</v>
      </c>
      <c r="E33" s="493"/>
      <c r="F33" s="81" t="s">
        <v>249</v>
      </c>
      <c r="G33" s="7" t="s">
        <v>127</v>
      </c>
      <c r="H33" s="7">
        <v>0.5</v>
      </c>
      <c r="I33" s="40"/>
      <c r="J33" s="64">
        <f>H33*I33</f>
        <v>0</v>
      </c>
      <c r="K33" s="61"/>
      <c r="L33" s="40"/>
      <c r="M33" s="7">
        <v>0.5</v>
      </c>
      <c r="N33" s="40"/>
      <c r="O33" s="58">
        <f>M33*N33</f>
        <v>0</v>
      </c>
      <c r="P33" s="475"/>
      <c r="Q33" s="40"/>
      <c r="R33" s="29"/>
      <c r="S33" s="29"/>
      <c r="T33" s="42"/>
      <c r="U33" s="14"/>
      <c r="V33" s="14"/>
    </row>
    <row r="34" spans="1:22" x14ac:dyDescent="0.25">
      <c r="B34" s="503"/>
      <c r="C34" s="490" t="s">
        <v>43</v>
      </c>
      <c r="D34" s="491"/>
      <c r="E34" s="491"/>
      <c r="F34" s="491"/>
      <c r="G34" s="491"/>
      <c r="H34" s="492"/>
      <c r="I34" s="87"/>
      <c r="J34" s="88">
        <f>SUM(J30:J33)</f>
        <v>0</v>
      </c>
      <c r="K34" s="89">
        <f>IF(J34&gt;C33,C33,J34)</f>
        <v>0</v>
      </c>
      <c r="L34" s="90"/>
      <c r="M34" s="203"/>
      <c r="N34" s="204"/>
      <c r="O34" s="92">
        <f>SUM(O30:O33)</f>
        <v>0</v>
      </c>
      <c r="P34" s="93">
        <f>IF(O34&gt;C33,C33,O34)</f>
        <v>0</v>
      </c>
      <c r="Q34" s="94"/>
      <c r="R34" s="29"/>
      <c r="S34" s="29"/>
      <c r="T34" s="42"/>
      <c r="U34" s="14"/>
      <c r="V34" s="14"/>
    </row>
    <row r="35" spans="1:22" ht="55.5" customHeight="1" x14ac:dyDescent="0.25">
      <c r="B35" s="503"/>
      <c r="C35" s="15" t="s">
        <v>239</v>
      </c>
      <c r="D35" s="7" t="s">
        <v>244</v>
      </c>
      <c r="E35" s="493" t="s">
        <v>242</v>
      </c>
      <c r="F35" s="493"/>
      <c r="G35" s="7" t="s">
        <v>215</v>
      </c>
      <c r="H35" s="7">
        <v>0.75</v>
      </c>
      <c r="I35" s="40"/>
      <c r="J35" s="72">
        <f>H35*I35</f>
        <v>0</v>
      </c>
      <c r="K35" s="82"/>
      <c r="L35" s="40"/>
      <c r="M35" s="7">
        <v>0.75</v>
      </c>
      <c r="N35" s="40"/>
      <c r="O35" s="73">
        <f>M35*N35</f>
        <v>0</v>
      </c>
      <c r="P35" s="474"/>
      <c r="Q35" s="40"/>
      <c r="R35" s="29"/>
      <c r="S35" s="29"/>
      <c r="T35" s="42"/>
      <c r="U35" s="14"/>
      <c r="V35" s="14"/>
    </row>
    <row r="36" spans="1:22" ht="25.5" x14ac:dyDescent="0.25">
      <c r="B36" s="503"/>
      <c r="C36" s="83" t="s">
        <v>118</v>
      </c>
      <c r="D36" s="499" t="s">
        <v>279</v>
      </c>
      <c r="E36" s="493" t="s">
        <v>243</v>
      </c>
      <c r="F36" s="493"/>
      <c r="G36" s="499" t="s">
        <v>215</v>
      </c>
      <c r="H36" s="499">
        <v>1</v>
      </c>
      <c r="I36" s="429"/>
      <c r="J36" s="500">
        <f>H36*I36</f>
        <v>0</v>
      </c>
      <c r="K36" s="483"/>
      <c r="L36" s="494"/>
      <c r="M36" s="499">
        <v>1</v>
      </c>
      <c r="N36" s="429"/>
      <c r="O36" s="506">
        <f>M36*N36</f>
        <v>0</v>
      </c>
      <c r="P36" s="505"/>
      <c r="Q36" s="40"/>
      <c r="R36" s="29"/>
      <c r="S36" s="29"/>
      <c r="T36" s="42"/>
      <c r="U36" s="14"/>
      <c r="V36" s="14"/>
    </row>
    <row r="37" spans="1:22" x14ac:dyDescent="0.25">
      <c r="B37" s="503"/>
      <c r="C37" s="83">
        <v>5</v>
      </c>
      <c r="D37" s="499"/>
      <c r="E37" s="493"/>
      <c r="F37" s="493"/>
      <c r="G37" s="499"/>
      <c r="H37" s="499"/>
      <c r="I37" s="429"/>
      <c r="J37" s="500"/>
      <c r="K37" s="483"/>
      <c r="L37" s="495"/>
      <c r="M37" s="499"/>
      <c r="N37" s="429"/>
      <c r="O37" s="506"/>
      <c r="P37" s="475"/>
      <c r="Q37" s="40"/>
      <c r="R37" s="29"/>
      <c r="S37" s="29"/>
      <c r="T37" s="42"/>
      <c r="U37" s="14"/>
      <c r="V37" s="14"/>
    </row>
    <row r="38" spans="1:22" x14ac:dyDescent="0.25">
      <c r="B38" s="503"/>
      <c r="C38" s="490" t="s">
        <v>43</v>
      </c>
      <c r="D38" s="491"/>
      <c r="E38" s="491"/>
      <c r="F38" s="491"/>
      <c r="G38" s="491"/>
      <c r="H38" s="492"/>
      <c r="I38" s="87"/>
      <c r="J38" s="88">
        <f>SUM(J35:J37)</f>
        <v>0</v>
      </c>
      <c r="K38" s="89">
        <f>IF(J38&gt;C37,C37,J38)</f>
        <v>0</v>
      </c>
      <c r="L38" s="90"/>
      <c r="M38" s="203"/>
      <c r="N38" s="204"/>
      <c r="O38" s="92">
        <f>SUM(O35:O37)</f>
        <v>0</v>
      </c>
      <c r="P38" s="93">
        <f>IF(O38&gt;C37,C37,O38)</f>
        <v>0</v>
      </c>
      <c r="Q38" s="94"/>
      <c r="R38" s="29"/>
      <c r="S38" s="29"/>
      <c r="T38" s="42"/>
      <c r="U38" s="14"/>
      <c r="V38" s="14"/>
    </row>
    <row r="39" spans="1:22" ht="25.5" x14ac:dyDescent="0.25">
      <c r="B39" s="503"/>
      <c r="C39" s="7" t="s">
        <v>374</v>
      </c>
      <c r="D39" s="499" t="s">
        <v>280</v>
      </c>
      <c r="E39" s="493" t="s">
        <v>245</v>
      </c>
      <c r="F39" s="493"/>
      <c r="G39" s="499" t="s">
        <v>127</v>
      </c>
      <c r="H39" s="499">
        <v>0.5</v>
      </c>
      <c r="I39" s="429"/>
      <c r="J39" s="417">
        <f>H39*I39</f>
        <v>0</v>
      </c>
      <c r="K39" s="483"/>
      <c r="L39" s="494"/>
      <c r="M39" s="499">
        <v>0.5</v>
      </c>
      <c r="N39" s="429"/>
      <c r="O39" s="473">
        <f>M39*N39</f>
        <v>0</v>
      </c>
      <c r="P39" s="482"/>
      <c r="Q39" s="40"/>
      <c r="R39" s="29"/>
      <c r="S39" s="29"/>
      <c r="T39" s="42"/>
      <c r="U39" s="14"/>
      <c r="V39" s="14"/>
    </row>
    <row r="40" spans="1:22" x14ac:dyDescent="0.25">
      <c r="B40" s="83" t="s">
        <v>115</v>
      </c>
      <c r="C40" s="83">
        <v>3</v>
      </c>
      <c r="D40" s="499"/>
      <c r="E40" s="493"/>
      <c r="F40" s="493"/>
      <c r="G40" s="499"/>
      <c r="H40" s="499"/>
      <c r="I40" s="429"/>
      <c r="J40" s="417"/>
      <c r="K40" s="483"/>
      <c r="L40" s="495"/>
      <c r="M40" s="499"/>
      <c r="N40" s="429"/>
      <c r="O40" s="473"/>
      <c r="P40" s="482"/>
      <c r="Q40" s="40"/>
      <c r="R40" s="29"/>
      <c r="S40" s="29"/>
      <c r="T40" s="42"/>
      <c r="U40" s="14"/>
      <c r="V40" s="14"/>
    </row>
    <row r="41" spans="1:22" x14ac:dyDescent="0.25">
      <c r="B41" s="83">
        <v>15</v>
      </c>
      <c r="C41" s="490" t="s">
        <v>43</v>
      </c>
      <c r="D41" s="491"/>
      <c r="E41" s="491"/>
      <c r="F41" s="491"/>
      <c r="G41" s="491"/>
      <c r="H41" s="492"/>
      <c r="I41" s="87"/>
      <c r="J41" s="88">
        <f>SUM(J39:J40)</f>
        <v>0</v>
      </c>
      <c r="K41" s="89">
        <f>IF(J41&gt;C40,C40,J41)</f>
        <v>0</v>
      </c>
      <c r="L41" s="90"/>
      <c r="M41" s="203"/>
      <c r="N41" s="204"/>
      <c r="O41" s="92">
        <f>SUM(O39:O40)</f>
        <v>0</v>
      </c>
      <c r="P41" s="93">
        <f>IF(O41&gt;C40,C40,O41)</f>
        <v>0</v>
      </c>
      <c r="Q41" s="94"/>
      <c r="R41" s="29"/>
      <c r="S41" s="29"/>
      <c r="T41" s="42"/>
      <c r="U41" s="14"/>
      <c r="V41" s="14"/>
    </row>
    <row r="42" spans="1:22" ht="15.75" thickBot="1" x14ac:dyDescent="0.3">
      <c r="B42" s="199"/>
      <c r="C42" s="84"/>
      <c r="D42" s="84"/>
      <c r="E42" s="84"/>
      <c r="F42" s="84"/>
      <c r="G42" s="84"/>
      <c r="H42" s="27"/>
      <c r="I42" s="27"/>
      <c r="J42" s="85"/>
      <c r="K42" s="86"/>
      <c r="L42" s="25"/>
      <c r="M42" s="27"/>
      <c r="N42" s="27"/>
      <c r="O42" s="85"/>
      <c r="P42" s="86"/>
      <c r="Q42" s="25"/>
      <c r="R42" s="29"/>
      <c r="S42" s="29"/>
      <c r="T42" s="42"/>
      <c r="U42" s="14"/>
      <c r="V42" s="14"/>
    </row>
    <row r="43" spans="1:22" s="77" customFormat="1" ht="16.5" thickBot="1" x14ac:dyDescent="0.3">
      <c r="A43" s="74"/>
      <c r="B43" s="199"/>
      <c r="C43" s="496" t="s">
        <v>246</v>
      </c>
      <c r="D43" s="496"/>
      <c r="E43" s="496"/>
      <c r="F43" s="496"/>
      <c r="G43" s="496"/>
      <c r="H43" s="496"/>
      <c r="I43" s="496"/>
      <c r="J43" s="205">
        <f>J17+J21+J25+J29+J34+J38+J41</f>
        <v>0</v>
      </c>
      <c r="K43" s="206">
        <f>K17+K21+K25+K29+K34+K38+K41</f>
        <v>0</v>
      </c>
      <c r="L43" s="25"/>
      <c r="M43" s="25"/>
      <c r="N43" s="27"/>
      <c r="O43" s="205">
        <f>O17+O21+O25+O29+O34+O38+O41</f>
        <v>0</v>
      </c>
      <c r="P43" s="206">
        <f>P17+P21+P25+P29+P34+P38+P41</f>
        <v>0</v>
      </c>
      <c r="Q43" s="25"/>
      <c r="R43" s="75"/>
      <c r="S43" s="75"/>
      <c r="T43" s="75"/>
      <c r="U43" s="76"/>
      <c r="V43" s="76"/>
    </row>
    <row r="44" spans="1:22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9"/>
      <c r="Q44" s="78"/>
      <c r="R44" s="42"/>
      <c r="S44" s="42"/>
      <c r="T44" s="42"/>
    </row>
    <row r="45" spans="1:22" x14ac:dyDescent="0.25">
      <c r="B45" s="42"/>
      <c r="C45" s="42"/>
      <c r="D45" s="42"/>
      <c r="E45" s="42"/>
      <c r="F45" s="42"/>
      <c r="G45" s="42"/>
      <c r="H45" s="42"/>
      <c r="I45" s="42"/>
      <c r="J45" s="42"/>
      <c r="K45" s="71"/>
      <c r="L45" s="42"/>
      <c r="M45" s="42"/>
      <c r="N45" s="42"/>
      <c r="O45" s="42"/>
      <c r="P45" s="71"/>
      <c r="Q45" s="42"/>
      <c r="R45" s="42"/>
      <c r="S45" s="42"/>
      <c r="T45" s="42"/>
    </row>
    <row r="46" spans="1:22" x14ac:dyDescent="0.25">
      <c r="G46" s="16"/>
      <c r="H46" s="16"/>
      <c r="M46" s="16"/>
      <c r="R46" s="42"/>
      <c r="S46" s="42"/>
      <c r="T46" s="42"/>
    </row>
    <row r="47" spans="1:22" x14ac:dyDescent="0.25">
      <c r="G47" s="16"/>
      <c r="H47" s="16"/>
      <c r="M47" s="16"/>
    </row>
    <row r="48" spans="1:22" x14ac:dyDescent="0.25">
      <c r="G48" s="16"/>
      <c r="H48" s="16"/>
      <c r="M48" s="16"/>
    </row>
    <row r="49" spans="1:17" s="14" customFormat="1" x14ac:dyDescent="0.25">
      <c r="A49" s="42"/>
      <c r="B49" s="16"/>
      <c r="C49" s="16"/>
      <c r="D49" s="16"/>
      <c r="E49" s="16"/>
      <c r="F49" s="16"/>
      <c r="G49" s="16"/>
      <c r="H49" s="16"/>
      <c r="I49" s="16"/>
      <c r="J49" s="16"/>
      <c r="K49" s="80"/>
      <c r="L49" s="16"/>
      <c r="M49" s="16"/>
      <c r="N49" s="16"/>
      <c r="O49" s="16"/>
      <c r="P49" s="80"/>
      <c r="Q49" s="16"/>
    </row>
    <row r="50" spans="1:17" s="14" customFormat="1" x14ac:dyDescent="0.25">
      <c r="A50" s="42"/>
      <c r="B50" s="16"/>
      <c r="C50" s="16"/>
      <c r="D50" s="16"/>
      <c r="E50" s="16"/>
      <c r="F50" s="16"/>
      <c r="G50" s="16"/>
      <c r="H50" s="16"/>
      <c r="I50" s="16"/>
      <c r="J50" s="16"/>
      <c r="K50" s="80"/>
      <c r="L50" s="16"/>
      <c r="M50" s="16"/>
      <c r="N50" s="16"/>
      <c r="O50" s="16"/>
      <c r="P50" s="80"/>
      <c r="Q50" s="16"/>
    </row>
    <row r="51" spans="1:17" s="14" customFormat="1" x14ac:dyDescent="0.25">
      <c r="A51" s="42"/>
      <c r="B51" s="16"/>
      <c r="C51" s="16"/>
      <c r="D51" s="16"/>
      <c r="E51" s="16"/>
      <c r="F51" s="16"/>
      <c r="G51" s="16"/>
      <c r="H51" s="16"/>
      <c r="I51" s="16"/>
      <c r="J51" s="16"/>
      <c r="K51" s="80"/>
      <c r="L51" s="16"/>
      <c r="M51" s="16"/>
      <c r="N51" s="16"/>
      <c r="O51" s="16"/>
      <c r="P51" s="80"/>
      <c r="Q51" s="16"/>
    </row>
    <row r="52" spans="1:17" s="14" customFormat="1" x14ac:dyDescent="0.25">
      <c r="A52" s="42"/>
      <c r="B52" s="16"/>
      <c r="C52" s="16"/>
      <c r="D52" s="16"/>
      <c r="E52" s="16"/>
      <c r="F52" s="16"/>
      <c r="G52" s="16"/>
      <c r="H52" s="16"/>
      <c r="I52" s="16"/>
      <c r="J52" s="16"/>
      <c r="K52" s="80"/>
      <c r="L52" s="16"/>
      <c r="M52" s="16"/>
      <c r="N52" s="16"/>
      <c r="O52" s="16"/>
      <c r="P52" s="80"/>
      <c r="Q52" s="16"/>
    </row>
    <row r="53" spans="1:17" s="14" customFormat="1" x14ac:dyDescent="0.25">
      <c r="A53" s="42"/>
      <c r="B53" s="16"/>
      <c r="C53" s="16"/>
      <c r="D53" s="16"/>
      <c r="E53" s="16"/>
      <c r="F53" s="16"/>
      <c r="G53" s="16"/>
      <c r="H53" s="16"/>
      <c r="I53" s="16"/>
      <c r="J53" s="16"/>
      <c r="K53" s="80"/>
      <c r="L53" s="16"/>
      <c r="M53" s="16"/>
      <c r="N53" s="16"/>
      <c r="O53" s="16"/>
      <c r="P53" s="80"/>
      <c r="Q53" s="16"/>
    </row>
    <row r="54" spans="1:17" s="14" customFormat="1" x14ac:dyDescent="0.25">
      <c r="A54" s="42"/>
      <c r="B54" s="16"/>
      <c r="C54" s="16"/>
      <c r="D54" s="16"/>
      <c r="E54" s="16"/>
      <c r="F54" s="16"/>
      <c r="G54" s="16"/>
      <c r="H54" s="16"/>
      <c r="I54" s="16"/>
      <c r="J54" s="16"/>
      <c r="K54" s="80"/>
      <c r="L54" s="16"/>
      <c r="M54" s="16"/>
      <c r="N54" s="16"/>
      <c r="O54" s="16"/>
      <c r="P54" s="80"/>
      <c r="Q54" s="16"/>
    </row>
    <row r="55" spans="1:17" s="14" customFormat="1" x14ac:dyDescent="0.25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80"/>
      <c r="L55" s="16"/>
      <c r="M55" s="16"/>
      <c r="N55" s="16"/>
      <c r="O55" s="16"/>
      <c r="P55" s="80"/>
      <c r="Q55" s="16"/>
    </row>
    <row r="56" spans="1:17" s="14" customFormat="1" x14ac:dyDescent="0.25">
      <c r="A56" s="42"/>
      <c r="B56" s="16"/>
      <c r="C56" s="16"/>
      <c r="D56" s="16"/>
      <c r="E56" s="16"/>
      <c r="F56" s="16"/>
      <c r="G56" s="16"/>
      <c r="H56" s="16"/>
      <c r="I56" s="16"/>
      <c r="J56" s="16"/>
      <c r="K56" s="80"/>
      <c r="L56" s="16"/>
      <c r="M56" s="16"/>
      <c r="N56" s="16"/>
      <c r="O56" s="16"/>
      <c r="P56" s="80"/>
      <c r="Q56" s="16"/>
    </row>
    <row r="57" spans="1:17" s="14" customFormat="1" x14ac:dyDescent="0.25">
      <c r="A57" s="42"/>
      <c r="B57" s="16"/>
      <c r="C57" s="16"/>
      <c r="D57" s="16"/>
      <c r="E57" s="16"/>
      <c r="F57" s="16"/>
      <c r="G57" s="16"/>
      <c r="H57" s="16"/>
      <c r="I57" s="16"/>
      <c r="J57" s="16"/>
      <c r="K57" s="80"/>
      <c r="L57" s="16"/>
      <c r="M57" s="16"/>
      <c r="N57" s="16"/>
      <c r="O57" s="16"/>
      <c r="P57" s="80"/>
      <c r="Q57" s="16"/>
    </row>
    <row r="58" spans="1:17" s="14" customFormat="1" x14ac:dyDescent="0.25">
      <c r="A58" s="42"/>
      <c r="B58" s="16"/>
      <c r="C58" s="16"/>
      <c r="D58" s="16"/>
      <c r="E58" s="16"/>
      <c r="F58" s="16"/>
      <c r="G58" s="16"/>
      <c r="H58" s="16"/>
      <c r="I58" s="16"/>
      <c r="J58" s="16"/>
      <c r="K58" s="80"/>
      <c r="L58" s="16"/>
      <c r="M58" s="16"/>
      <c r="N58" s="16"/>
      <c r="O58" s="16"/>
      <c r="P58" s="80"/>
      <c r="Q58" s="16"/>
    </row>
    <row r="59" spans="1:17" s="14" customFormat="1" x14ac:dyDescent="0.25">
      <c r="A59" s="42"/>
      <c r="B59" s="16"/>
      <c r="C59" s="16"/>
      <c r="D59" s="16"/>
      <c r="E59" s="16"/>
      <c r="F59" s="16"/>
      <c r="G59" s="16"/>
      <c r="H59" s="16"/>
      <c r="I59" s="16"/>
      <c r="J59" s="16"/>
      <c r="K59" s="80"/>
      <c r="L59" s="16"/>
      <c r="M59" s="16"/>
      <c r="N59" s="16"/>
      <c r="O59" s="16"/>
      <c r="P59" s="80"/>
      <c r="Q59" s="16"/>
    </row>
    <row r="60" spans="1:17" s="14" customFormat="1" x14ac:dyDescent="0.25">
      <c r="A60" s="42"/>
      <c r="B60" s="16"/>
      <c r="C60" s="16"/>
      <c r="D60" s="16"/>
      <c r="E60" s="16"/>
      <c r="F60" s="16"/>
      <c r="G60" s="16"/>
      <c r="H60" s="16"/>
      <c r="I60" s="16"/>
      <c r="J60" s="16"/>
      <c r="K60" s="80"/>
      <c r="L60" s="16"/>
      <c r="M60" s="16"/>
      <c r="N60" s="16"/>
      <c r="O60" s="16"/>
      <c r="P60" s="80"/>
      <c r="Q60" s="16"/>
    </row>
    <row r="61" spans="1:17" s="14" customFormat="1" x14ac:dyDescent="0.25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80"/>
      <c r="L61" s="16"/>
      <c r="M61" s="16"/>
      <c r="N61" s="16"/>
      <c r="O61" s="16"/>
      <c r="P61" s="80"/>
      <c r="Q61" s="16"/>
    </row>
    <row r="62" spans="1:17" s="14" customFormat="1" x14ac:dyDescent="0.25">
      <c r="A62" s="42"/>
      <c r="B62" s="16"/>
      <c r="C62" s="16"/>
      <c r="D62" s="16"/>
      <c r="E62" s="16"/>
      <c r="F62" s="16"/>
      <c r="G62" s="16"/>
      <c r="H62" s="16"/>
      <c r="I62" s="16"/>
      <c r="J62" s="16"/>
      <c r="K62" s="80"/>
      <c r="L62" s="16"/>
      <c r="M62" s="16"/>
      <c r="N62" s="16"/>
      <c r="O62" s="16"/>
      <c r="P62" s="80"/>
      <c r="Q62" s="16"/>
    </row>
    <row r="63" spans="1:17" s="14" customFormat="1" x14ac:dyDescent="0.25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80"/>
      <c r="L63" s="16"/>
      <c r="M63" s="16"/>
      <c r="N63" s="16"/>
      <c r="O63" s="16"/>
      <c r="P63" s="80"/>
      <c r="Q63" s="16"/>
    </row>
    <row r="64" spans="1:17" s="14" customFormat="1" x14ac:dyDescent="0.25">
      <c r="A64" s="42"/>
      <c r="B64" s="16"/>
      <c r="C64" s="16"/>
      <c r="D64" s="16"/>
      <c r="E64" s="16"/>
      <c r="F64" s="16"/>
      <c r="G64" s="16"/>
      <c r="H64" s="16"/>
      <c r="I64" s="16"/>
      <c r="J64" s="16"/>
      <c r="K64" s="80"/>
      <c r="L64" s="16"/>
      <c r="M64" s="16"/>
      <c r="N64" s="16"/>
      <c r="O64" s="16"/>
      <c r="P64" s="80"/>
      <c r="Q64" s="16"/>
    </row>
    <row r="65" spans="1:22" s="14" customFormat="1" x14ac:dyDescent="0.25">
      <c r="A65" s="42"/>
      <c r="B65" s="16"/>
      <c r="C65" s="16"/>
      <c r="D65" s="16"/>
      <c r="E65" s="16"/>
      <c r="F65" s="16"/>
      <c r="G65" s="16"/>
      <c r="H65" s="16"/>
      <c r="I65" s="16"/>
      <c r="J65" s="16"/>
      <c r="K65" s="80"/>
      <c r="L65" s="16"/>
      <c r="M65" s="16"/>
      <c r="N65" s="16"/>
      <c r="O65" s="16"/>
      <c r="P65" s="80"/>
      <c r="Q65" s="16"/>
    </row>
    <row r="66" spans="1:22" s="14" customFormat="1" x14ac:dyDescent="0.25">
      <c r="A66" s="42"/>
      <c r="B66" s="16"/>
      <c r="C66" s="16"/>
      <c r="D66" s="16"/>
      <c r="E66" s="16"/>
      <c r="F66" s="16"/>
      <c r="G66" s="16"/>
      <c r="H66" s="16"/>
      <c r="I66" s="16"/>
      <c r="J66" s="16"/>
      <c r="K66" s="80"/>
      <c r="L66" s="16"/>
      <c r="M66" s="16"/>
      <c r="N66" s="16"/>
      <c r="O66" s="16"/>
      <c r="P66" s="80"/>
      <c r="Q66" s="16"/>
    </row>
    <row r="67" spans="1:22" s="14" customFormat="1" x14ac:dyDescent="0.25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80"/>
      <c r="L67" s="16"/>
      <c r="M67" s="16"/>
      <c r="N67" s="16"/>
      <c r="O67" s="16"/>
      <c r="P67" s="80"/>
      <c r="Q67" s="16"/>
    </row>
    <row r="68" spans="1:22" s="14" customFormat="1" x14ac:dyDescent="0.25">
      <c r="A68" s="42"/>
      <c r="B68" s="16"/>
      <c r="C68" s="16"/>
      <c r="D68" s="16"/>
      <c r="E68" s="16"/>
      <c r="F68" s="16"/>
      <c r="G68" s="16"/>
      <c r="H68" s="16"/>
      <c r="I68" s="16"/>
      <c r="J68" s="16"/>
      <c r="K68" s="80"/>
      <c r="L68" s="16"/>
      <c r="M68" s="16"/>
      <c r="N68" s="16"/>
      <c r="O68" s="16"/>
      <c r="P68" s="80"/>
      <c r="Q68" s="16"/>
    </row>
    <row r="69" spans="1:22" s="14" customFormat="1" x14ac:dyDescent="0.25">
      <c r="A69" s="42"/>
      <c r="B69" s="16"/>
      <c r="C69" s="16"/>
      <c r="D69" s="16"/>
      <c r="E69" s="16"/>
      <c r="F69" s="16"/>
      <c r="G69" s="16"/>
      <c r="H69" s="16"/>
      <c r="I69" s="16"/>
      <c r="J69" s="16"/>
      <c r="K69" s="80"/>
      <c r="L69" s="16"/>
      <c r="M69" s="16"/>
      <c r="N69" s="16"/>
      <c r="O69" s="16"/>
      <c r="P69" s="80"/>
      <c r="Q69" s="16"/>
    </row>
    <row r="70" spans="1:22" s="14" customFormat="1" x14ac:dyDescent="0.25">
      <c r="A70" s="29"/>
      <c r="C70" s="16"/>
      <c r="D70" s="16"/>
      <c r="E70" s="16"/>
      <c r="F70" s="16"/>
      <c r="I70" s="16"/>
      <c r="J70" s="16"/>
      <c r="K70" s="80"/>
      <c r="L70" s="16"/>
      <c r="N70" s="16"/>
      <c r="O70" s="16"/>
      <c r="P70" s="80"/>
      <c r="Q70" s="16"/>
      <c r="R70" s="16"/>
      <c r="S70" s="16"/>
      <c r="T70" s="16"/>
      <c r="U70" s="16"/>
      <c r="V70" s="16"/>
    </row>
    <row r="71" spans="1:22" s="14" customFormat="1" x14ac:dyDescent="0.25">
      <c r="A71" s="29"/>
      <c r="C71" s="16"/>
      <c r="D71" s="16"/>
      <c r="E71" s="16"/>
      <c r="F71" s="16"/>
      <c r="I71" s="16"/>
      <c r="J71" s="16"/>
      <c r="K71" s="80"/>
      <c r="L71" s="16"/>
      <c r="N71" s="16"/>
      <c r="O71" s="16"/>
      <c r="P71" s="80"/>
      <c r="Q71" s="16"/>
      <c r="R71" s="16"/>
      <c r="S71" s="16"/>
      <c r="T71" s="16"/>
      <c r="U71" s="16"/>
      <c r="V71" s="16"/>
    </row>
    <row r="72" spans="1:22" s="14" customFormat="1" x14ac:dyDescent="0.25">
      <c r="A72" s="29"/>
      <c r="C72" s="16"/>
      <c r="D72" s="16"/>
      <c r="E72" s="16"/>
      <c r="F72" s="16"/>
      <c r="I72" s="16"/>
      <c r="J72" s="16"/>
      <c r="K72" s="80"/>
      <c r="L72" s="16"/>
      <c r="N72" s="16"/>
      <c r="O72" s="16"/>
      <c r="P72" s="80"/>
      <c r="Q72" s="16"/>
      <c r="R72" s="16"/>
      <c r="S72" s="16"/>
      <c r="T72" s="16"/>
      <c r="U72" s="16"/>
      <c r="V72" s="16"/>
    </row>
    <row r="73" spans="1:22" s="14" customFormat="1" x14ac:dyDescent="0.25">
      <c r="A73" s="29"/>
      <c r="C73" s="16"/>
      <c r="D73" s="16"/>
      <c r="E73" s="16"/>
      <c r="F73" s="16"/>
      <c r="I73" s="16"/>
      <c r="J73" s="16"/>
      <c r="K73" s="80"/>
      <c r="L73" s="16"/>
      <c r="N73" s="16"/>
      <c r="O73" s="16"/>
      <c r="P73" s="80"/>
      <c r="Q73" s="16"/>
      <c r="R73" s="16"/>
      <c r="S73" s="16"/>
      <c r="T73" s="16"/>
      <c r="U73" s="16"/>
      <c r="V73" s="16"/>
    </row>
    <row r="74" spans="1:22" s="14" customFormat="1" x14ac:dyDescent="0.25">
      <c r="A74" s="29"/>
      <c r="C74" s="16"/>
      <c r="D74" s="16"/>
      <c r="E74" s="16"/>
      <c r="F74" s="16"/>
      <c r="I74" s="16"/>
      <c r="J74" s="16"/>
      <c r="K74" s="80"/>
      <c r="L74" s="16"/>
      <c r="N74" s="16"/>
      <c r="O74" s="16"/>
      <c r="P74" s="80"/>
      <c r="Q74" s="16"/>
      <c r="R74" s="16"/>
      <c r="S74" s="16"/>
      <c r="T74" s="16"/>
      <c r="U74" s="16"/>
      <c r="V74" s="16"/>
    </row>
    <row r="75" spans="1:22" s="14" customFormat="1" x14ac:dyDescent="0.25">
      <c r="A75" s="29"/>
      <c r="C75" s="16"/>
      <c r="D75" s="16"/>
      <c r="E75" s="16"/>
      <c r="F75" s="16"/>
      <c r="I75" s="16"/>
      <c r="J75" s="16"/>
      <c r="K75" s="80"/>
      <c r="L75" s="16"/>
      <c r="N75" s="16"/>
      <c r="O75" s="16"/>
      <c r="P75" s="80"/>
      <c r="Q75" s="16"/>
      <c r="R75" s="16"/>
      <c r="S75" s="16"/>
      <c r="T75" s="16"/>
      <c r="U75" s="16"/>
      <c r="V75" s="16"/>
    </row>
    <row r="76" spans="1:22" s="14" customFormat="1" x14ac:dyDescent="0.25">
      <c r="A76" s="29"/>
      <c r="C76" s="16"/>
      <c r="D76" s="16"/>
      <c r="E76" s="16"/>
      <c r="F76" s="16"/>
      <c r="I76" s="16"/>
      <c r="J76" s="16"/>
      <c r="K76" s="80"/>
      <c r="L76" s="16"/>
      <c r="N76" s="16"/>
      <c r="O76" s="16"/>
      <c r="P76" s="80"/>
      <c r="Q76" s="16"/>
      <c r="R76" s="16"/>
      <c r="S76" s="16"/>
      <c r="T76" s="16"/>
      <c r="U76" s="16"/>
      <c r="V76" s="16"/>
    </row>
    <row r="77" spans="1:22" s="14" customFormat="1" x14ac:dyDescent="0.25">
      <c r="A77" s="29"/>
      <c r="C77" s="16"/>
      <c r="D77" s="16"/>
      <c r="E77" s="16"/>
      <c r="F77" s="16"/>
      <c r="I77" s="16"/>
      <c r="J77" s="16"/>
      <c r="K77" s="80"/>
      <c r="L77" s="16"/>
      <c r="N77" s="16"/>
      <c r="O77" s="16"/>
      <c r="P77" s="80"/>
      <c r="Q77" s="16"/>
      <c r="R77" s="16"/>
      <c r="S77" s="16"/>
      <c r="T77" s="16"/>
      <c r="U77" s="16"/>
      <c r="V77" s="16"/>
    </row>
    <row r="78" spans="1:22" s="14" customFormat="1" x14ac:dyDescent="0.25">
      <c r="A78" s="29"/>
      <c r="C78" s="16"/>
      <c r="D78" s="16"/>
      <c r="E78" s="16"/>
      <c r="F78" s="16"/>
      <c r="I78" s="16"/>
      <c r="J78" s="16"/>
      <c r="K78" s="80"/>
      <c r="L78" s="16"/>
      <c r="N78" s="16"/>
      <c r="O78" s="16"/>
      <c r="P78" s="80"/>
      <c r="Q78" s="16"/>
      <c r="R78" s="16"/>
      <c r="S78" s="16"/>
      <c r="T78" s="16"/>
      <c r="U78" s="16"/>
      <c r="V78" s="16"/>
    </row>
    <row r="79" spans="1:22" s="14" customFormat="1" x14ac:dyDescent="0.25">
      <c r="A79" s="29"/>
      <c r="C79" s="16"/>
      <c r="D79" s="16"/>
      <c r="E79" s="16"/>
      <c r="F79" s="16"/>
      <c r="I79" s="16"/>
      <c r="J79" s="16"/>
      <c r="K79" s="80"/>
      <c r="L79" s="16"/>
      <c r="N79" s="16"/>
      <c r="O79" s="16"/>
      <c r="P79" s="80"/>
      <c r="Q79" s="16"/>
      <c r="R79" s="16"/>
      <c r="S79" s="16"/>
      <c r="T79" s="16"/>
      <c r="U79" s="16"/>
      <c r="V79" s="16"/>
    </row>
    <row r="80" spans="1:22" s="14" customFormat="1" x14ac:dyDescent="0.25">
      <c r="A80" s="29"/>
      <c r="C80" s="16"/>
      <c r="D80" s="16"/>
      <c r="E80" s="16"/>
      <c r="F80" s="16"/>
      <c r="I80" s="16"/>
      <c r="J80" s="16"/>
      <c r="K80" s="80"/>
      <c r="L80" s="16"/>
      <c r="N80" s="16"/>
      <c r="O80" s="16"/>
      <c r="P80" s="80"/>
      <c r="Q80" s="16"/>
      <c r="R80" s="16"/>
      <c r="S80" s="16"/>
      <c r="T80" s="16"/>
      <c r="U80" s="16"/>
      <c r="V80" s="16"/>
    </row>
  </sheetData>
  <sheetProtection algorithmName="SHA-512" hashValue="TDAHMWd6PPxzY8yFZdUgL73lzMJ8s5DskMBo5jIW8mSKD7fS5EBoyrFj+vs4Sr0pnN39fcyrgln9cGqFlhkVOg==" saltValue="QVrfV78ydTgXFLbGrZ6U1Q==" spinCount="100000" sheet="1" objects="1" scenarios="1" selectLockedCells="1"/>
  <mergeCells count="96">
    <mergeCell ref="L36:L37"/>
    <mergeCell ref="L39:L40"/>
    <mergeCell ref="M39:M40"/>
    <mergeCell ref="N39:N40"/>
    <mergeCell ref="O39:O40"/>
    <mergeCell ref="P39:P40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  <mergeCell ref="M23:M24"/>
    <mergeCell ref="N23:N24"/>
    <mergeCell ref="O23:O24"/>
    <mergeCell ref="P14:P16"/>
    <mergeCell ref="P22:P24"/>
    <mergeCell ref="B30:B39"/>
    <mergeCell ref="B14:B19"/>
    <mergeCell ref="B11:B12"/>
    <mergeCell ref="E19:F20"/>
    <mergeCell ref="E36:F37"/>
    <mergeCell ref="L23:L24"/>
    <mergeCell ref="K26:K28"/>
    <mergeCell ref="E27:F27"/>
    <mergeCell ref="E26:F26"/>
    <mergeCell ref="K18:K20"/>
    <mergeCell ref="K22:K24"/>
    <mergeCell ref="G23:G24"/>
    <mergeCell ref="B22:B27"/>
    <mergeCell ref="G19:G20"/>
    <mergeCell ref="D36:D37"/>
    <mergeCell ref="D19:D20"/>
    <mergeCell ref="E13:F13"/>
    <mergeCell ref="E16:F16"/>
    <mergeCell ref="E15:F15"/>
    <mergeCell ref="E14:F14"/>
    <mergeCell ref="E23:F24"/>
    <mergeCell ref="E18:F18"/>
    <mergeCell ref="C17:H17"/>
    <mergeCell ref="J39:J40"/>
    <mergeCell ref="K39:K40"/>
    <mergeCell ref="E32:E33"/>
    <mergeCell ref="J36:J37"/>
    <mergeCell ref="K36:K37"/>
    <mergeCell ref="D39:D40"/>
    <mergeCell ref="E39:F40"/>
    <mergeCell ref="G39:G40"/>
    <mergeCell ref="H39:H40"/>
    <mergeCell ref="I39:I40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35:F35"/>
    <mergeCell ref="H36:H37"/>
    <mergeCell ref="J19:J20"/>
    <mergeCell ref="C21:H21"/>
    <mergeCell ref="E22:F22"/>
    <mergeCell ref="L19:L20"/>
    <mergeCell ref="Q23:Q24"/>
    <mergeCell ref="I19:I20"/>
    <mergeCell ref="H19:H20"/>
    <mergeCell ref="H23:H24"/>
    <mergeCell ref="K14:K16"/>
    <mergeCell ref="Q11:Q12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C5:L5"/>
    <mergeCell ref="M11:M12"/>
    <mergeCell ref="N11:P11"/>
  </mergeCells>
  <phoneticPr fontId="5" type="noConversion"/>
  <conditionalFormatting sqref="N14:N40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5" orientation="landscape" r:id="rId1"/>
  <headerFooter>
    <oddFooter>&amp;R&amp;10&amp;P de &amp;N</oddFooter>
  </headerFooter>
  <rowBreaks count="1" manualBreakCount="1">
    <brk id="25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57"/>
  <sheetViews>
    <sheetView topLeftCell="C22" zoomScale="86" zoomScaleNormal="86" workbookViewId="0">
      <selection activeCell="L41" sqref="L41"/>
    </sheetView>
  </sheetViews>
  <sheetFormatPr defaultColWidth="8.85546875" defaultRowHeight="15" x14ac:dyDescent="0.25"/>
  <cols>
    <col min="1" max="1" width="2.85546875" style="41" customWidth="1"/>
    <col min="2" max="2" width="33.42578125" style="43" customWidth="1"/>
    <col min="3" max="3" width="29.140625" style="17" customWidth="1"/>
    <col min="4" max="4" width="4.5703125" style="17" customWidth="1"/>
    <col min="5" max="5" width="44.85546875" style="17" customWidth="1"/>
    <col min="6" max="6" width="23.42578125" style="17" customWidth="1"/>
    <col min="7" max="7" width="13.42578125" style="103" customWidth="1"/>
    <col min="8" max="8" width="7.42578125" style="103" customWidth="1"/>
    <col min="9" max="9" width="12.42578125" style="17" customWidth="1"/>
    <col min="10" max="10" width="8.85546875" style="17" customWidth="1"/>
    <col min="11" max="11" width="9.85546875" style="104" customWidth="1"/>
    <col min="12" max="12" width="35.28515625" style="43" customWidth="1"/>
    <col min="13" max="13" width="7.42578125" style="103" customWidth="1"/>
    <col min="14" max="14" width="12.42578125" style="17" customWidth="1"/>
    <col min="15" max="15" width="8.85546875" style="17"/>
    <col min="16" max="16" width="9.85546875" style="104" customWidth="1"/>
    <col min="17" max="17" width="31.140625" style="43" customWidth="1"/>
    <col min="18" max="16384" width="8.85546875" style="43"/>
  </cols>
  <sheetData>
    <row r="1" spans="1:22" s="41" customFormat="1" x14ac:dyDescent="0.25">
      <c r="C1" s="33"/>
      <c r="D1" s="33"/>
      <c r="E1" s="33"/>
      <c r="F1" s="33"/>
      <c r="G1" s="96"/>
      <c r="H1" s="96"/>
      <c r="I1" s="33"/>
      <c r="J1" s="33"/>
      <c r="K1" s="97"/>
      <c r="M1" s="96"/>
      <c r="N1" s="33"/>
      <c r="O1" s="33"/>
      <c r="P1" s="97"/>
    </row>
    <row r="2" spans="1:22" s="41" customFormat="1" x14ac:dyDescent="0.25">
      <c r="C2" s="33"/>
      <c r="D2" s="33"/>
      <c r="E2" s="33"/>
      <c r="F2" s="33"/>
      <c r="G2" s="96"/>
      <c r="H2" s="96"/>
      <c r="I2" s="33"/>
      <c r="J2" s="33"/>
      <c r="K2" s="97"/>
      <c r="M2" s="96"/>
      <c r="N2" s="33"/>
      <c r="O2" s="33"/>
      <c r="P2" s="97"/>
    </row>
    <row r="3" spans="1:22" s="41" customFormat="1" ht="15.75" x14ac:dyDescent="0.25">
      <c r="C3" s="312" t="s">
        <v>364</v>
      </c>
      <c r="D3" s="312"/>
      <c r="E3" s="312"/>
      <c r="F3" s="312"/>
      <c r="G3" s="312"/>
      <c r="H3" s="312"/>
      <c r="I3" s="312"/>
      <c r="J3" s="312"/>
      <c r="K3" s="312"/>
      <c r="L3" s="312"/>
    </row>
    <row r="4" spans="1:22" s="41" customFormat="1" ht="15.75" x14ac:dyDescent="0.25">
      <c r="C4" s="22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2"/>
      <c r="P4" s="22"/>
      <c r="Q4" s="28"/>
    </row>
    <row r="5" spans="1:22" s="41" customFormat="1" ht="15.75" x14ac:dyDescent="0.25">
      <c r="C5" s="312" t="s">
        <v>293</v>
      </c>
      <c r="D5" s="312"/>
      <c r="E5" s="312"/>
      <c r="F5" s="312"/>
      <c r="G5" s="312"/>
      <c r="H5" s="312"/>
      <c r="I5" s="312"/>
      <c r="J5" s="312"/>
      <c r="K5" s="312"/>
      <c r="L5" s="312"/>
    </row>
    <row r="6" spans="1:22" s="41" customFormat="1" x14ac:dyDescent="0.25">
      <c r="C6" s="30"/>
      <c r="D6" s="30"/>
      <c r="E6" s="30"/>
      <c r="F6" s="30"/>
      <c r="G6" s="30"/>
      <c r="H6" s="30"/>
      <c r="I6" s="30"/>
      <c r="J6" s="30"/>
      <c r="K6" s="31"/>
      <c r="M6" s="30"/>
      <c r="N6" s="30"/>
      <c r="O6" s="30"/>
      <c r="P6" s="31"/>
    </row>
    <row r="7" spans="1:22" s="41" customFormat="1" ht="18.95" customHeight="1" x14ac:dyDescent="0.25">
      <c r="C7" s="23" t="str">
        <f>'1.Identificação '!B8</f>
        <v>Nome do candidato:</v>
      </c>
      <c r="E7" s="444">
        <f>'1.Identificação '!C8</f>
        <v>0</v>
      </c>
      <c r="F7" s="444"/>
      <c r="G7" s="444"/>
      <c r="H7" s="444"/>
      <c r="I7" s="444"/>
      <c r="J7" s="444"/>
      <c r="K7" s="98"/>
      <c r="P7" s="98"/>
    </row>
    <row r="8" spans="1:22" s="41" customFormat="1" x14ac:dyDescent="0.25">
      <c r="C8" s="526"/>
      <c r="D8" s="527"/>
      <c r="E8" s="527"/>
      <c r="F8" s="33"/>
      <c r="G8" s="96"/>
      <c r="H8" s="96"/>
      <c r="I8" s="33"/>
      <c r="J8" s="33"/>
      <c r="K8" s="97"/>
      <c r="M8" s="96"/>
      <c r="N8" s="33"/>
      <c r="O8" s="33"/>
      <c r="P8" s="97"/>
    </row>
    <row r="9" spans="1:22" s="41" customFormat="1" x14ac:dyDescent="0.25">
      <c r="A9" s="143"/>
      <c r="B9" s="143"/>
      <c r="C9" s="441" t="s">
        <v>13</v>
      </c>
      <c r="D9" s="513"/>
      <c r="E9" s="513"/>
      <c r="F9" s="207">
        <v>0.2</v>
      </c>
      <c r="G9" s="208"/>
      <c r="H9" s="520"/>
      <c r="I9" s="445" t="s">
        <v>309</v>
      </c>
      <c r="J9" s="446"/>
      <c r="K9" s="446"/>
      <c r="L9" s="447"/>
      <c r="M9" s="466" t="s">
        <v>310</v>
      </c>
      <c r="N9" s="467"/>
      <c r="O9" s="467"/>
      <c r="P9" s="467"/>
      <c r="Q9" s="468"/>
    </row>
    <row r="10" spans="1:22" s="41" customFormat="1" x14ac:dyDescent="0.25">
      <c r="A10" s="143"/>
      <c r="B10" s="143"/>
      <c r="C10" s="209"/>
      <c r="D10" s="209"/>
      <c r="E10" s="209"/>
      <c r="F10" s="209"/>
      <c r="G10" s="209"/>
      <c r="H10" s="520"/>
      <c r="I10" s="448"/>
      <c r="J10" s="449"/>
      <c r="K10" s="449"/>
      <c r="L10" s="450"/>
      <c r="M10" s="469"/>
      <c r="N10" s="470"/>
      <c r="O10" s="470"/>
      <c r="P10" s="470"/>
      <c r="Q10" s="471"/>
    </row>
    <row r="11" spans="1:22" s="16" customFormat="1" ht="49.5" customHeight="1" x14ac:dyDescent="0.25">
      <c r="A11" s="199"/>
      <c r="B11" s="484" t="s">
        <v>170</v>
      </c>
      <c r="C11" s="2" t="s">
        <v>29</v>
      </c>
      <c r="D11" s="2" t="s">
        <v>30</v>
      </c>
      <c r="E11" s="509" t="s">
        <v>6</v>
      </c>
      <c r="F11" s="510"/>
      <c r="G11" s="2" t="s">
        <v>34</v>
      </c>
      <c r="H11" s="2" t="s">
        <v>10</v>
      </c>
      <c r="I11" s="61" t="s">
        <v>303</v>
      </c>
      <c r="J11" s="61"/>
      <c r="K11" s="61"/>
      <c r="L11" s="61" t="s">
        <v>4</v>
      </c>
      <c r="M11" s="501" t="s">
        <v>10</v>
      </c>
      <c r="N11" s="482" t="s">
        <v>301</v>
      </c>
      <c r="O11" s="482"/>
      <c r="P11" s="482"/>
      <c r="Q11" s="482" t="s">
        <v>302</v>
      </c>
      <c r="R11" s="14"/>
      <c r="S11" s="14"/>
      <c r="U11" s="14"/>
      <c r="V11" s="14"/>
    </row>
    <row r="12" spans="1:22" s="16" customFormat="1" ht="89.25" x14ac:dyDescent="0.25">
      <c r="A12" s="199"/>
      <c r="B12" s="484"/>
      <c r="C12" s="2"/>
      <c r="D12" s="2"/>
      <c r="E12" s="509"/>
      <c r="F12" s="510"/>
      <c r="G12" s="210"/>
      <c r="H12" s="2"/>
      <c r="I12" s="62" t="s">
        <v>314</v>
      </c>
      <c r="J12" s="61" t="s">
        <v>15</v>
      </c>
      <c r="K12" s="61" t="s">
        <v>28</v>
      </c>
      <c r="L12" s="61"/>
      <c r="M12" s="501"/>
      <c r="N12" s="39" t="s">
        <v>314</v>
      </c>
      <c r="O12" s="35" t="s">
        <v>15</v>
      </c>
      <c r="P12" s="35" t="s">
        <v>28</v>
      </c>
      <c r="Q12" s="482"/>
      <c r="R12" s="14"/>
      <c r="S12" s="14"/>
      <c r="U12" s="14"/>
      <c r="V12" s="14"/>
    </row>
    <row r="13" spans="1:22" s="16" customFormat="1" x14ac:dyDescent="0.25">
      <c r="A13" s="199"/>
      <c r="B13" s="2" t="s">
        <v>56</v>
      </c>
      <c r="C13" s="2" t="s">
        <v>57</v>
      </c>
      <c r="D13" s="2" t="s">
        <v>58</v>
      </c>
      <c r="E13" s="509" t="s">
        <v>59</v>
      </c>
      <c r="F13" s="510"/>
      <c r="G13" s="2" t="s">
        <v>60</v>
      </c>
      <c r="H13" s="2" t="s">
        <v>61</v>
      </c>
      <c r="I13" s="61" t="s">
        <v>62</v>
      </c>
      <c r="J13" s="61" t="s">
        <v>32</v>
      </c>
      <c r="K13" s="61" t="s">
        <v>171</v>
      </c>
      <c r="L13" s="61" t="s">
        <v>172</v>
      </c>
      <c r="M13" s="35" t="s">
        <v>304</v>
      </c>
      <c r="N13" s="35" t="s">
        <v>305</v>
      </c>
      <c r="O13" s="35" t="s">
        <v>306</v>
      </c>
      <c r="P13" s="35" t="s">
        <v>307</v>
      </c>
      <c r="Q13" s="35" t="s">
        <v>308</v>
      </c>
      <c r="R13" s="14"/>
      <c r="S13" s="14"/>
      <c r="U13" s="14"/>
      <c r="V13" s="14"/>
    </row>
    <row r="14" spans="1:22" ht="33.6" customHeight="1" x14ac:dyDescent="0.25">
      <c r="A14" s="143"/>
      <c r="B14" s="503" t="s">
        <v>250</v>
      </c>
      <c r="C14" s="105" t="s">
        <v>128</v>
      </c>
      <c r="D14" s="18" t="s">
        <v>92</v>
      </c>
      <c r="E14" s="528" t="s">
        <v>284</v>
      </c>
      <c r="F14" s="528">
        <v>1.5</v>
      </c>
      <c r="G14" s="18" t="s">
        <v>404</v>
      </c>
      <c r="H14" s="18">
        <v>1.5</v>
      </c>
      <c r="I14" s="40"/>
      <c r="J14" s="108">
        <f>H14*I14</f>
        <v>0</v>
      </c>
      <c r="K14" s="523"/>
      <c r="L14" s="106"/>
      <c r="M14" s="18">
        <v>1.5</v>
      </c>
      <c r="N14" s="40"/>
      <c r="O14" s="110">
        <f>M14*N14</f>
        <v>0</v>
      </c>
      <c r="P14" s="531"/>
      <c r="Q14" s="106"/>
    </row>
    <row r="15" spans="1:22" ht="18.95" customHeight="1" x14ac:dyDescent="0.25">
      <c r="A15" s="143"/>
      <c r="B15" s="503"/>
      <c r="C15" s="83" t="s">
        <v>118</v>
      </c>
      <c r="D15" s="18" t="s">
        <v>91</v>
      </c>
      <c r="E15" s="528" t="s">
        <v>251</v>
      </c>
      <c r="F15" s="528">
        <v>1</v>
      </c>
      <c r="G15" s="18" t="s">
        <v>404</v>
      </c>
      <c r="H15" s="18">
        <v>1</v>
      </c>
      <c r="I15" s="40"/>
      <c r="J15" s="108">
        <f t="shared" ref="J15:J16" si="0">H15*I15</f>
        <v>0</v>
      </c>
      <c r="K15" s="523"/>
      <c r="L15" s="106"/>
      <c r="M15" s="18">
        <v>1</v>
      </c>
      <c r="N15" s="40"/>
      <c r="O15" s="110">
        <f t="shared" ref="O15:O16" si="1">M15*N15</f>
        <v>0</v>
      </c>
      <c r="P15" s="531"/>
      <c r="Q15" s="106"/>
    </row>
    <row r="16" spans="1:22" ht="57.95" customHeight="1" x14ac:dyDescent="0.25">
      <c r="A16" s="143"/>
      <c r="B16" s="503"/>
      <c r="C16" s="83">
        <v>25</v>
      </c>
      <c r="D16" s="18" t="s">
        <v>11</v>
      </c>
      <c r="E16" s="528" t="s">
        <v>255</v>
      </c>
      <c r="F16" s="528">
        <v>1</v>
      </c>
      <c r="G16" s="18" t="s">
        <v>404</v>
      </c>
      <c r="H16" s="18">
        <v>1</v>
      </c>
      <c r="I16" s="40"/>
      <c r="J16" s="108">
        <f t="shared" si="0"/>
        <v>0</v>
      </c>
      <c r="K16" s="523"/>
      <c r="L16" s="106"/>
      <c r="M16" s="18">
        <v>1</v>
      </c>
      <c r="N16" s="40"/>
      <c r="O16" s="110">
        <f t="shared" si="1"/>
        <v>0</v>
      </c>
      <c r="P16" s="531"/>
      <c r="Q16" s="106"/>
    </row>
    <row r="17" spans="1:17" ht="57.95" customHeight="1" x14ac:dyDescent="0.25">
      <c r="A17" s="143"/>
      <c r="B17" s="503"/>
      <c r="C17" s="516" t="s">
        <v>41</v>
      </c>
      <c r="D17" s="517"/>
      <c r="E17" s="517"/>
      <c r="F17" s="517"/>
      <c r="G17" s="517"/>
      <c r="H17" s="518"/>
      <c r="I17" s="65"/>
      <c r="J17" s="115">
        <f>SUM(J14:J16)</f>
        <v>0</v>
      </c>
      <c r="K17" s="65">
        <f>IF(J17&gt;C16,C16,J17)</f>
        <v>0</v>
      </c>
      <c r="L17" s="116"/>
      <c r="M17" s="211"/>
      <c r="N17" s="211"/>
      <c r="O17" s="112">
        <f>SUM(O14:O16)</f>
        <v>0</v>
      </c>
      <c r="P17" s="113">
        <f>IF(O17&gt;C16,C16,O17)</f>
        <v>0</v>
      </c>
      <c r="Q17" s="114"/>
    </row>
    <row r="18" spans="1:17" ht="45.95" customHeight="1" x14ac:dyDescent="0.25">
      <c r="A18" s="141"/>
      <c r="B18" s="503"/>
      <c r="C18" s="519" t="s">
        <v>254</v>
      </c>
      <c r="D18" s="129" t="s">
        <v>40</v>
      </c>
      <c r="E18" s="528" t="s">
        <v>252</v>
      </c>
      <c r="F18" s="528">
        <v>0.25</v>
      </c>
      <c r="G18" s="18" t="s">
        <v>404</v>
      </c>
      <c r="H18" s="18">
        <v>0.25</v>
      </c>
      <c r="I18" s="40"/>
      <c r="J18" s="127">
        <f>H18*I18</f>
        <v>0</v>
      </c>
      <c r="K18" s="525"/>
      <c r="L18" s="106"/>
      <c r="M18" s="18">
        <v>0.25</v>
      </c>
      <c r="N18" s="40"/>
      <c r="O18" s="127">
        <f>M18*N18</f>
        <v>0</v>
      </c>
      <c r="P18" s="525"/>
      <c r="Q18" s="106"/>
    </row>
    <row r="19" spans="1:17" ht="32.1" customHeight="1" x14ac:dyDescent="0.25">
      <c r="A19" s="141"/>
      <c r="B19" s="503"/>
      <c r="C19" s="519"/>
      <c r="D19" s="129" t="s">
        <v>325</v>
      </c>
      <c r="E19" s="528" t="s">
        <v>137</v>
      </c>
      <c r="F19" s="528">
        <v>0.75</v>
      </c>
      <c r="G19" s="18" t="s">
        <v>404</v>
      </c>
      <c r="H19" s="18">
        <v>0.75</v>
      </c>
      <c r="I19" s="40"/>
      <c r="J19" s="127">
        <f>H19*I19</f>
        <v>0</v>
      </c>
      <c r="K19" s="525"/>
      <c r="L19" s="106"/>
      <c r="M19" s="18">
        <v>0.75</v>
      </c>
      <c r="N19" s="40"/>
      <c r="O19" s="127">
        <f>M19*N19</f>
        <v>0</v>
      </c>
      <c r="P19" s="525"/>
      <c r="Q19" s="106"/>
    </row>
    <row r="20" spans="1:17" ht="36.6" customHeight="1" x14ac:dyDescent="0.25">
      <c r="A20" s="141"/>
      <c r="B20" s="503"/>
      <c r="C20" s="83" t="s">
        <v>118</v>
      </c>
      <c r="D20" s="129" t="s">
        <v>1</v>
      </c>
      <c r="E20" s="528" t="s">
        <v>138</v>
      </c>
      <c r="F20" s="528">
        <v>0.25</v>
      </c>
      <c r="G20" s="18" t="s">
        <v>404</v>
      </c>
      <c r="H20" s="18">
        <v>0.25</v>
      </c>
      <c r="I20" s="40"/>
      <c r="J20" s="127">
        <f>H20*I20</f>
        <v>0</v>
      </c>
      <c r="K20" s="525"/>
      <c r="L20" s="106"/>
      <c r="M20" s="18">
        <v>0.25</v>
      </c>
      <c r="N20" s="40"/>
      <c r="O20" s="127">
        <f>M20*N20</f>
        <v>0</v>
      </c>
      <c r="P20" s="525"/>
      <c r="Q20" s="106"/>
    </row>
    <row r="21" spans="1:17" ht="20.45" customHeight="1" x14ac:dyDescent="0.25">
      <c r="A21" s="141"/>
      <c r="B21" s="503"/>
      <c r="C21" s="83">
        <v>10</v>
      </c>
      <c r="D21" s="18" t="s">
        <v>2</v>
      </c>
      <c r="E21" s="528" t="s">
        <v>253</v>
      </c>
      <c r="F21" s="528">
        <v>0.75</v>
      </c>
      <c r="G21" s="18" t="s">
        <v>404</v>
      </c>
      <c r="H21" s="18">
        <v>0.75</v>
      </c>
      <c r="I21" s="40"/>
      <c r="J21" s="127">
        <f>H21*I21</f>
        <v>0</v>
      </c>
      <c r="K21" s="525"/>
      <c r="L21" s="106"/>
      <c r="M21" s="18">
        <v>0.75</v>
      </c>
      <c r="N21" s="40"/>
      <c r="O21" s="127">
        <f>M21*N21</f>
        <v>0</v>
      </c>
      <c r="P21" s="525"/>
      <c r="Q21" s="106"/>
    </row>
    <row r="22" spans="1:17" x14ac:dyDescent="0.25">
      <c r="A22" s="143"/>
      <c r="B22" s="503"/>
      <c r="C22" s="516" t="s">
        <v>41</v>
      </c>
      <c r="D22" s="517"/>
      <c r="E22" s="517"/>
      <c r="F22" s="517"/>
      <c r="G22" s="517"/>
      <c r="H22" s="518"/>
      <c r="I22" s="65"/>
      <c r="J22" s="115">
        <f>SUM(J18:J21)</f>
        <v>0</v>
      </c>
      <c r="K22" s="65">
        <f>IF(J22&gt;C21,C21,J22)</f>
        <v>0</v>
      </c>
      <c r="L22" s="116"/>
      <c r="M22" s="211"/>
      <c r="N22" s="211"/>
      <c r="O22" s="112">
        <f>SUM(O18:O21)</f>
        <v>0</v>
      </c>
      <c r="P22" s="113">
        <f>IF(O22&gt;C21,C21,O22)</f>
        <v>0</v>
      </c>
      <c r="Q22" s="114"/>
    </row>
    <row r="23" spans="1:17" ht="45.95" customHeight="1" x14ac:dyDescent="0.25">
      <c r="A23" s="143"/>
      <c r="B23" s="503"/>
      <c r="C23" s="105" t="s">
        <v>256</v>
      </c>
      <c r="D23" s="18" t="s">
        <v>3</v>
      </c>
      <c r="E23" s="511" t="s">
        <v>257</v>
      </c>
      <c r="F23" s="511">
        <v>1</v>
      </c>
      <c r="G23" s="18" t="s">
        <v>404</v>
      </c>
      <c r="H23" s="18">
        <v>1</v>
      </c>
      <c r="I23" s="40"/>
      <c r="J23" s="109">
        <f t="shared" ref="J23:J25" si="2">H23*I23</f>
        <v>0</v>
      </c>
      <c r="K23" s="524"/>
      <c r="L23" s="106"/>
      <c r="M23" s="18">
        <v>1</v>
      </c>
      <c r="N23" s="40"/>
      <c r="O23" s="111">
        <f t="shared" ref="O23:O25" si="3">M23*N23</f>
        <v>0</v>
      </c>
      <c r="P23" s="530"/>
      <c r="Q23" s="106"/>
    </row>
    <row r="24" spans="1:17" ht="33.6" customHeight="1" x14ac:dyDescent="0.25">
      <c r="A24" s="143"/>
      <c r="B24" s="503"/>
      <c r="C24" s="83" t="s">
        <v>118</v>
      </c>
      <c r="D24" s="18" t="s">
        <v>22</v>
      </c>
      <c r="E24" s="511" t="s">
        <v>139</v>
      </c>
      <c r="F24" s="511">
        <v>1</v>
      </c>
      <c r="G24" s="18" t="s">
        <v>404</v>
      </c>
      <c r="H24" s="18">
        <v>1</v>
      </c>
      <c r="I24" s="40"/>
      <c r="J24" s="109">
        <f t="shared" si="2"/>
        <v>0</v>
      </c>
      <c r="K24" s="524"/>
      <c r="L24" s="106"/>
      <c r="M24" s="18">
        <v>1</v>
      </c>
      <c r="N24" s="40"/>
      <c r="O24" s="111">
        <f t="shared" si="3"/>
        <v>0</v>
      </c>
      <c r="P24" s="530"/>
      <c r="Q24" s="106"/>
    </row>
    <row r="25" spans="1:17" ht="18.95" customHeight="1" x14ac:dyDescent="0.25">
      <c r="A25" s="143"/>
      <c r="B25" s="83" t="s">
        <v>118</v>
      </c>
      <c r="C25" s="83">
        <v>35</v>
      </c>
      <c r="D25" s="18" t="s">
        <v>24</v>
      </c>
      <c r="E25" s="511" t="s">
        <v>140</v>
      </c>
      <c r="F25" s="511">
        <v>0.25</v>
      </c>
      <c r="G25" s="18" t="s">
        <v>404</v>
      </c>
      <c r="H25" s="18">
        <v>0.25</v>
      </c>
      <c r="I25" s="40"/>
      <c r="J25" s="109">
        <f t="shared" si="2"/>
        <v>0</v>
      </c>
      <c r="K25" s="524"/>
      <c r="L25" s="106"/>
      <c r="M25" s="18">
        <v>0.25</v>
      </c>
      <c r="N25" s="40"/>
      <c r="O25" s="111">
        <f t="shared" si="3"/>
        <v>0</v>
      </c>
      <c r="P25" s="530"/>
      <c r="Q25" s="106"/>
    </row>
    <row r="26" spans="1:17" x14ac:dyDescent="0.25">
      <c r="A26" s="143"/>
      <c r="B26" s="83">
        <v>70</v>
      </c>
      <c r="C26" s="404" t="s">
        <v>41</v>
      </c>
      <c r="D26" s="405"/>
      <c r="E26" s="405"/>
      <c r="F26" s="405"/>
      <c r="G26" s="405"/>
      <c r="H26" s="406"/>
      <c r="I26" s="65"/>
      <c r="J26" s="115">
        <f>SUM(J23:J25)</f>
        <v>0</v>
      </c>
      <c r="K26" s="65">
        <f>IF(J26&gt;C25,C25,J26)</f>
        <v>0</v>
      </c>
      <c r="L26" s="116"/>
      <c r="M26" s="211"/>
      <c r="N26" s="211"/>
      <c r="O26" s="112">
        <f>SUM(O23:O25)</f>
        <v>0</v>
      </c>
      <c r="P26" s="113">
        <f>IF(O26&gt;C25,C25,O26)</f>
        <v>0</v>
      </c>
      <c r="Q26" s="114"/>
    </row>
    <row r="27" spans="1:17" ht="30.6" customHeight="1" x14ac:dyDescent="0.25">
      <c r="A27" s="143"/>
      <c r="B27" s="503" t="s">
        <v>258</v>
      </c>
      <c r="C27" s="519" t="s">
        <v>129</v>
      </c>
      <c r="D27" s="18" t="s">
        <v>89</v>
      </c>
      <c r="E27" s="511" t="s">
        <v>141</v>
      </c>
      <c r="F27" s="511">
        <v>0.25</v>
      </c>
      <c r="G27" s="18" t="s">
        <v>142</v>
      </c>
      <c r="H27" s="18">
        <v>0.25</v>
      </c>
      <c r="I27" s="40"/>
      <c r="J27" s="109">
        <f>H27*I27</f>
        <v>0</v>
      </c>
      <c r="K27" s="524"/>
      <c r="L27" s="106"/>
      <c r="M27" s="18">
        <v>0.25</v>
      </c>
      <c r="N27" s="40"/>
      <c r="O27" s="111">
        <f>M27*N27</f>
        <v>0</v>
      </c>
      <c r="P27" s="530"/>
      <c r="Q27" s="106"/>
    </row>
    <row r="28" spans="1:17" ht="17.45" customHeight="1" x14ac:dyDescent="0.25">
      <c r="A28" s="143"/>
      <c r="B28" s="503"/>
      <c r="C28" s="519"/>
      <c r="D28" s="18" t="s">
        <v>44</v>
      </c>
      <c r="E28" s="511" t="s">
        <v>143</v>
      </c>
      <c r="F28" s="511">
        <v>0.75</v>
      </c>
      <c r="G28" s="18" t="s">
        <v>142</v>
      </c>
      <c r="H28" s="18">
        <v>0.75</v>
      </c>
      <c r="I28" s="40"/>
      <c r="J28" s="109">
        <f t="shared" ref="J28:J29" si="4">H28*I28</f>
        <v>0</v>
      </c>
      <c r="K28" s="524"/>
      <c r="L28" s="106"/>
      <c r="M28" s="18">
        <v>0.75</v>
      </c>
      <c r="N28" s="40"/>
      <c r="O28" s="111">
        <f t="shared" ref="O28:O29" si="5">M28*N28</f>
        <v>0</v>
      </c>
      <c r="P28" s="530"/>
      <c r="Q28" s="106"/>
    </row>
    <row r="29" spans="1:17" x14ac:dyDescent="0.25">
      <c r="A29" s="143"/>
      <c r="B29" s="503"/>
      <c r="C29" s="519"/>
      <c r="D29" s="18" t="s">
        <v>45</v>
      </c>
      <c r="E29" s="511" t="s">
        <v>144</v>
      </c>
      <c r="F29" s="511">
        <v>0.5</v>
      </c>
      <c r="G29" s="18" t="s">
        <v>142</v>
      </c>
      <c r="H29" s="18">
        <v>0.5</v>
      </c>
      <c r="I29" s="40"/>
      <c r="J29" s="109">
        <f t="shared" si="4"/>
        <v>0</v>
      </c>
      <c r="K29" s="524"/>
      <c r="L29" s="106"/>
      <c r="M29" s="18">
        <v>0.5</v>
      </c>
      <c r="N29" s="40"/>
      <c r="O29" s="111">
        <f t="shared" si="5"/>
        <v>0</v>
      </c>
      <c r="P29" s="530"/>
      <c r="Q29" s="106"/>
    </row>
    <row r="30" spans="1:17" x14ac:dyDescent="0.25">
      <c r="A30" s="143"/>
      <c r="B30" s="503"/>
      <c r="C30" s="18" t="s">
        <v>118</v>
      </c>
      <c r="D30" s="18" t="s">
        <v>47</v>
      </c>
      <c r="E30" s="511" t="s">
        <v>145</v>
      </c>
      <c r="F30" s="511">
        <v>0.5</v>
      </c>
      <c r="G30" s="18" t="s">
        <v>142</v>
      </c>
      <c r="H30" s="18">
        <v>0.5</v>
      </c>
      <c r="I30" s="40"/>
      <c r="J30" s="109">
        <f>H30*I30</f>
        <v>0</v>
      </c>
      <c r="K30" s="524"/>
      <c r="L30" s="106"/>
      <c r="M30" s="18">
        <v>0.5</v>
      </c>
      <c r="N30" s="40"/>
      <c r="O30" s="111">
        <f>M30*N30</f>
        <v>0</v>
      </c>
      <c r="P30" s="530"/>
      <c r="Q30" s="106"/>
    </row>
    <row r="31" spans="1:17" x14ac:dyDescent="0.25">
      <c r="A31" s="143"/>
      <c r="B31" s="503"/>
      <c r="C31" s="18">
        <v>10</v>
      </c>
      <c r="D31" s="18" t="s">
        <v>90</v>
      </c>
      <c r="E31" s="511" t="s">
        <v>146</v>
      </c>
      <c r="F31" s="511">
        <v>0.25</v>
      </c>
      <c r="G31" s="18" t="s">
        <v>142</v>
      </c>
      <c r="H31" s="18">
        <v>0.25</v>
      </c>
      <c r="I31" s="40"/>
      <c r="J31" s="109">
        <f>H31*I31</f>
        <v>0</v>
      </c>
      <c r="K31" s="524"/>
      <c r="L31" s="106"/>
      <c r="M31" s="18">
        <v>0.25</v>
      </c>
      <c r="N31" s="40"/>
      <c r="O31" s="111">
        <f>M31*N31</f>
        <v>0</v>
      </c>
      <c r="P31" s="530"/>
      <c r="Q31" s="106"/>
    </row>
    <row r="32" spans="1:17" x14ac:dyDescent="0.25">
      <c r="A32" s="143"/>
      <c r="B32" s="503"/>
      <c r="C32" s="404" t="s">
        <v>41</v>
      </c>
      <c r="D32" s="405"/>
      <c r="E32" s="405"/>
      <c r="F32" s="405"/>
      <c r="G32" s="405"/>
      <c r="H32" s="406"/>
      <c r="I32" s="65"/>
      <c r="J32" s="115">
        <f>SUM(J27:J31)</f>
        <v>0</v>
      </c>
      <c r="K32" s="65">
        <f>IF(J32&gt;C31,C31,J32)</f>
        <v>0</v>
      </c>
      <c r="L32" s="116"/>
      <c r="M32" s="211"/>
      <c r="N32" s="211"/>
      <c r="O32" s="112">
        <f>SUM(O27:O31)</f>
        <v>0</v>
      </c>
      <c r="P32" s="113">
        <f>IF(O32&gt;C31,C31,O32)</f>
        <v>0</v>
      </c>
      <c r="Q32" s="114"/>
    </row>
    <row r="33" spans="1:17" x14ac:dyDescent="0.25">
      <c r="A33" s="143"/>
      <c r="B33" s="503"/>
      <c r="C33" s="519" t="s">
        <v>281</v>
      </c>
      <c r="D33" s="107" t="s">
        <v>23</v>
      </c>
      <c r="E33" s="511" t="s">
        <v>147</v>
      </c>
      <c r="F33" s="511">
        <v>0.75</v>
      </c>
      <c r="G33" s="18" t="s">
        <v>127</v>
      </c>
      <c r="H33" s="18">
        <v>0.75</v>
      </c>
      <c r="I33" s="40"/>
      <c r="J33" s="109">
        <f t="shared" ref="J33:J37" si="6">H33*I33</f>
        <v>0</v>
      </c>
      <c r="K33" s="522"/>
      <c r="L33" s="106"/>
      <c r="M33" s="18">
        <v>0.75</v>
      </c>
      <c r="N33" s="40"/>
      <c r="O33" s="111">
        <f t="shared" ref="O33:O37" si="7">M33*N33</f>
        <v>0</v>
      </c>
      <c r="P33" s="529"/>
      <c r="Q33" s="106"/>
    </row>
    <row r="34" spans="1:17" x14ac:dyDescent="0.25">
      <c r="A34" s="143"/>
      <c r="B34" s="503"/>
      <c r="C34" s="519"/>
      <c r="D34" s="107" t="s">
        <v>16</v>
      </c>
      <c r="E34" s="511" t="s">
        <v>148</v>
      </c>
      <c r="F34" s="511">
        <v>0.5</v>
      </c>
      <c r="G34" s="18" t="s">
        <v>127</v>
      </c>
      <c r="H34" s="18">
        <v>0.5</v>
      </c>
      <c r="I34" s="40"/>
      <c r="J34" s="109">
        <f t="shared" si="6"/>
        <v>0</v>
      </c>
      <c r="K34" s="522"/>
      <c r="L34" s="106"/>
      <c r="M34" s="18">
        <v>0.5</v>
      </c>
      <c r="N34" s="40"/>
      <c r="O34" s="111">
        <f t="shared" si="7"/>
        <v>0</v>
      </c>
      <c r="P34" s="529"/>
      <c r="Q34" s="106"/>
    </row>
    <row r="35" spans="1:17" ht="27" customHeight="1" x14ac:dyDescent="0.25">
      <c r="A35" s="143"/>
      <c r="B35" s="503"/>
      <c r="C35" s="519"/>
      <c r="D35" s="18" t="s">
        <v>35</v>
      </c>
      <c r="E35" s="511" t="s">
        <v>149</v>
      </c>
      <c r="F35" s="511">
        <v>0.25</v>
      </c>
      <c r="G35" s="18" t="s">
        <v>152</v>
      </c>
      <c r="H35" s="18">
        <v>0.25</v>
      </c>
      <c r="I35" s="40"/>
      <c r="J35" s="109">
        <f t="shared" si="6"/>
        <v>0</v>
      </c>
      <c r="K35" s="522"/>
      <c r="L35" s="106"/>
      <c r="M35" s="18">
        <v>0.25</v>
      </c>
      <c r="N35" s="40"/>
      <c r="O35" s="111">
        <f t="shared" si="7"/>
        <v>0</v>
      </c>
      <c r="P35" s="529"/>
      <c r="Q35" s="106"/>
    </row>
    <row r="36" spans="1:17" ht="32.1" customHeight="1" x14ac:dyDescent="0.25">
      <c r="A36" s="143"/>
      <c r="B36" s="503"/>
      <c r="C36" s="18" t="s">
        <v>118</v>
      </c>
      <c r="D36" s="18" t="s">
        <v>55</v>
      </c>
      <c r="E36" s="511" t="s">
        <v>150</v>
      </c>
      <c r="F36" s="511">
        <v>0.25</v>
      </c>
      <c r="G36" s="18" t="s">
        <v>81</v>
      </c>
      <c r="H36" s="18">
        <v>0.25</v>
      </c>
      <c r="I36" s="40"/>
      <c r="J36" s="109">
        <f t="shared" si="6"/>
        <v>0</v>
      </c>
      <c r="K36" s="522"/>
      <c r="L36" s="106"/>
      <c r="M36" s="18">
        <v>0.25</v>
      </c>
      <c r="N36" s="40"/>
      <c r="O36" s="111">
        <f t="shared" si="7"/>
        <v>0</v>
      </c>
      <c r="P36" s="529"/>
      <c r="Q36" s="106"/>
    </row>
    <row r="37" spans="1:17" ht="25.5" x14ac:dyDescent="0.25">
      <c r="A37" s="143"/>
      <c r="B37" s="83" t="s">
        <v>118</v>
      </c>
      <c r="C37" s="18">
        <v>10</v>
      </c>
      <c r="D37" s="18" t="s">
        <v>5</v>
      </c>
      <c r="E37" s="511" t="s">
        <v>151</v>
      </c>
      <c r="F37" s="511">
        <v>0.25</v>
      </c>
      <c r="G37" s="18" t="s">
        <v>153</v>
      </c>
      <c r="H37" s="18">
        <v>0.25</v>
      </c>
      <c r="I37" s="40"/>
      <c r="J37" s="109">
        <f t="shared" si="6"/>
        <v>0</v>
      </c>
      <c r="K37" s="522"/>
      <c r="L37" s="106"/>
      <c r="M37" s="18">
        <v>0.25</v>
      </c>
      <c r="N37" s="40"/>
      <c r="O37" s="111">
        <f t="shared" si="7"/>
        <v>0</v>
      </c>
      <c r="P37" s="529"/>
      <c r="Q37" s="106"/>
    </row>
    <row r="38" spans="1:17" x14ac:dyDescent="0.25">
      <c r="A38" s="143"/>
      <c r="B38" s="83">
        <v>20</v>
      </c>
      <c r="C38" s="507" t="s">
        <v>41</v>
      </c>
      <c r="D38" s="508"/>
      <c r="E38" s="508"/>
      <c r="F38" s="508"/>
      <c r="G38" s="508"/>
      <c r="H38" s="508"/>
      <c r="I38" s="65"/>
      <c r="J38" s="115">
        <f>SUM(J33:J37)</f>
        <v>0</v>
      </c>
      <c r="K38" s="65">
        <f>IF(J38&gt;C37,C37,J38)</f>
        <v>0</v>
      </c>
      <c r="L38" s="116"/>
      <c r="M38" s="211"/>
      <c r="N38" s="211"/>
      <c r="O38" s="112">
        <f>SUM(O33:O37)</f>
        <v>0</v>
      </c>
      <c r="P38" s="113">
        <f>IF(O38&gt;C37,C37,O38)</f>
        <v>0</v>
      </c>
      <c r="Q38" s="114"/>
    </row>
    <row r="39" spans="1:17" ht="26.1" customHeight="1" x14ac:dyDescent="0.25">
      <c r="A39" s="143"/>
      <c r="B39" s="512" t="s">
        <v>282</v>
      </c>
      <c r="C39" s="519" t="s">
        <v>133</v>
      </c>
      <c r="D39" s="18" t="s">
        <v>0</v>
      </c>
      <c r="E39" s="514" t="s">
        <v>154</v>
      </c>
      <c r="F39" s="515"/>
      <c r="G39" s="18" t="s">
        <v>54</v>
      </c>
      <c r="H39" s="18">
        <v>1</v>
      </c>
      <c r="I39" s="40"/>
      <c r="J39" s="109">
        <f>H39*I39</f>
        <v>0</v>
      </c>
      <c r="K39" s="524"/>
      <c r="L39" s="106"/>
      <c r="M39" s="18">
        <v>1</v>
      </c>
      <c r="N39" s="40"/>
      <c r="O39" s="111">
        <f>M39*N39</f>
        <v>0</v>
      </c>
      <c r="P39" s="530"/>
      <c r="Q39" s="106"/>
    </row>
    <row r="40" spans="1:17" x14ac:dyDescent="0.25">
      <c r="A40" s="143"/>
      <c r="B40" s="512"/>
      <c r="C40" s="519"/>
      <c r="D40" s="18" t="s">
        <v>12</v>
      </c>
      <c r="E40" s="511" t="s">
        <v>155</v>
      </c>
      <c r="F40" s="511">
        <v>0.75</v>
      </c>
      <c r="G40" s="18" t="s">
        <v>54</v>
      </c>
      <c r="H40" s="18">
        <v>0.75</v>
      </c>
      <c r="I40" s="40"/>
      <c r="J40" s="109">
        <f t="shared" ref="J40:J42" si="8">H40*I40</f>
        <v>0</v>
      </c>
      <c r="K40" s="524"/>
      <c r="L40" s="106"/>
      <c r="M40" s="18">
        <v>0.75</v>
      </c>
      <c r="N40" s="40"/>
      <c r="O40" s="111">
        <f t="shared" ref="O40:O42" si="9">M40*N40</f>
        <v>0</v>
      </c>
      <c r="P40" s="530"/>
      <c r="Q40" s="106"/>
    </row>
    <row r="41" spans="1:17" ht="18.95" customHeight="1" x14ac:dyDescent="0.25">
      <c r="A41" s="143"/>
      <c r="B41" s="512"/>
      <c r="C41" s="519"/>
      <c r="D41" s="18" t="s">
        <v>130</v>
      </c>
      <c r="E41" s="511" t="s">
        <v>156</v>
      </c>
      <c r="F41" s="511">
        <v>1</v>
      </c>
      <c r="G41" s="18" t="s">
        <v>54</v>
      </c>
      <c r="H41" s="18">
        <v>1</v>
      </c>
      <c r="I41" s="40"/>
      <c r="J41" s="109">
        <f t="shared" si="8"/>
        <v>0</v>
      </c>
      <c r="K41" s="524"/>
      <c r="L41" s="106"/>
      <c r="M41" s="18">
        <v>1</v>
      </c>
      <c r="N41" s="40"/>
      <c r="O41" s="111">
        <f t="shared" si="9"/>
        <v>0</v>
      </c>
      <c r="P41" s="530"/>
      <c r="Q41" s="106"/>
    </row>
    <row r="42" spans="1:17" ht="18.95" customHeight="1" x14ac:dyDescent="0.25">
      <c r="A42" s="143"/>
      <c r="B42" s="512"/>
      <c r="C42" s="519"/>
      <c r="D42" s="18" t="s">
        <v>131</v>
      </c>
      <c r="E42" s="511" t="s">
        <v>157</v>
      </c>
      <c r="F42" s="511">
        <v>0.75</v>
      </c>
      <c r="G42" s="18" t="s">
        <v>54</v>
      </c>
      <c r="H42" s="18">
        <v>0.75</v>
      </c>
      <c r="I42" s="40"/>
      <c r="J42" s="109">
        <f t="shared" si="8"/>
        <v>0</v>
      </c>
      <c r="K42" s="524"/>
      <c r="L42" s="106"/>
      <c r="M42" s="18">
        <v>0.75</v>
      </c>
      <c r="N42" s="40"/>
      <c r="O42" s="111">
        <f t="shared" si="9"/>
        <v>0</v>
      </c>
      <c r="P42" s="530"/>
      <c r="Q42" s="106"/>
    </row>
    <row r="43" spans="1:17" ht="25.5" x14ac:dyDescent="0.25">
      <c r="A43" s="143"/>
      <c r="B43" s="512"/>
      <c r="C43" s="18" t="s">
        <v>118</v>
      </c>
      <c r="D43" s="18" t="s">
        <v>132</v>
      </c>
      <c r="E43" s="511" t="s">
        <v>158</v>
      </c>
      <c r="F43" s="511">
        <v>0.5</v>
      </c>
      <c r="G43" s="18" t="s">
        <v>159</v>
      </c>
      <c r="H43" s="18">
        <v>0.5</v>
      </c>
      <c r="I43" s="40"/>
      <c r="J43" s="109">
        <f>H43*I43</f>
        <v>0</v>
      </c>
      <c r="K43" s="524"/>
      <c r="L43" s="106"/>
      <c r="M43" s="18">
        <v>0.5</v>
      </c>
      <c r="N43" s="40"/>
      <c r="O43" s="111">
        <f>M43*N43</f>
        <v>0</v>
      </c>
      <c r="P43" s="530"/>
      <c r="Q43" s="106"/>
    </row>
    <row r="44" spans="1:17" ht="25.5" x14ac:dyDescent="0.25">
      <c r="A44" s="143"/>
      <c r="B44" s="512"/>
      <c r="C44" s="18">
        <v>5</v>
      </c>
      <c r="D44" s="18" t="s">
        <v>134</v>
      </c>
      <c r="E44" s="511" t="s">
        <v>160</v>
      </c>
      <c r="F44" s="511">
        <v>1</v>
      </c>
      <c r="G44" s="18" t="s">
        <v>161</v>
      </c>
      <c r="H44" s="18">
        <v>0.5</v>
      </c>
      <c r="I44" s="40"/>
      <c r="J44" s="109">
        <f>H44*I44</f>
        <v>0</v>
      </c>
      <c r="K44" s="524"/>
      <c r="L44" s="106"/>
      <c r="M44" s="18">
        <v>0.5</v>
      </c>
      <c r="N44" s="40"/>
      <c r="O44" s="111">
        <f>M44*N44</f>
        <v>0</v>
      </c>
      <c r="P44" s="530"/>
      <c r="Q44" s="106"/>
    </row>
    <row r="45" spans="1:17" x14ac:dyDescent="0.25">
      <c r="A45" s="143"/>
      <c r="B45" s="512"/>
      <c r="C45" s="404" t="s">
        <v>41</v>
      </c>
      <c r="D45" s="405"/>
      <c r="E45" s="405"/>
      <c r="F45" s="405"/>
      <c r="G45" s="405"/>
      <c r="H45" s="405"/>
      <c r="I45" s="65"/>
      <c r="J45" s="115">
        <f>SUM(J39:J44)</f>
        <v>0</v>
      </c>
      <c r="K45" s="65">
        <f>IF(J45&gt;C44,C44,J45)</f>
        <v>0</v>
      </c>
      <c r="L45" s="116"/>
      <c r="M45" s="212"/>
      <c r="N45" s="211"/>
      <c r="O45" s="112">
        <f>SUM(O39:O44)</f>
        <v>0</v>
      </c>
      <c r="P45" s="113">
        <f>IF(O45&gt;C44,C44,O45)</f>
        <v>0</v>
      </c>
      <c r="Q45" s="114"/>
    </row>
    <row r="46" spans="1:17" ht="32.1" customHeight="1" x14ac:dyDescent="0.25">
      <c r="A46" s="143"/>
      <c r="B46" s="512"/>
      <c r="C46" s="18" t="s">
        <v>375</v>
      </c>
      <c r="D46" s="18" t="s">
        <v>135</v>
      </c>
      <c r="E46" s="511" t="s">
        <v>162</v>
      </c>
      <c r="F46" s="511">
        <v>0.5</v>
      </c>
      <c r="G46" s="18" t="s">
        <v>54</v>
      </c>
      <c r="H46" s="18">
        <v>0.5</v>
      </c>
      <c r="I46" s="40"/>
      <c r="J46" s="108">
        <f>H46*I46</f>
        <v>0</v>
      </c>
      <c r="K46" s="524"/>
      <c r="L46" s="106"/>
      <c r="M46" s="18">
        <v>0.5</v>
      </c>
      <c r="N46" s="40"/>
      <c r="O46" s="110">
        <f>M46*N46</f>
        <v>0</v>
      </c>
      <c r="P46" s="530"/>
      <c r="Q46" s="106"/>
    </row>
    <row r="47" spans="1:17" ht="30.6" customHeight="1" x14ac:dyDescent="0.25">
      <c r="A47" s="143"/>
      <c r="B47" s="83" t="s">
        <v>118</v>
      </c>
      <c r="C47" s="18">
        <v>5</v>
      </c>
      <c r="D47" s="18" t="s">
        <v>283</v>
      </c>
      <c r="E47" s="511" t="s">
        <v>163</v>
      </c>
      <c r="F47" s="511">
        <v>0.25</v>
      </c>
      <c r="G47" s="18" t="s">
        <v>164</v>
      </c>
      <c r="H47" s="18">
        <v>0.25</v>
      </c>
      <c r="I47" s="40"/>
      <c r="J47" s="108">
        <f>H47*I47</f>
        <v>0</v>
      </c>
      <c r="K47" s="524"/>
      <c r="L47" s="106"/>
      <c r="M47" s="18">
        <v>0.25</v>
      </c>
      <c r="N47" s="40"/>
      <c r="O47" s="110">
        <f>M47*N47</f>
        <v>0</v>
      </c>
      <c r="P47" s="530"/>
      <c r="Q47" s="106"/>
    </row>
    <row r="48" spans="1:17" x14ac:dyDescent="0.25">
      <c r="A48" s="143"/>
      <c r="B48" s="83">
        <v>10</v>
      </c>
      <c r="C48" s="404" t="s">
        <v>41</v>
      </c>
      <c r="D48" s="405"/>
      <c r="E48" s="405"/>
      <c r="F48" s="405"/>
      <c r="G48" s="405"/>
      <c r="H48" s="405"/>
      <c r="I48" s="117"/>
      <c r="J48" s="115">
        <f>SUM(J46:J47)</f>
        <v>0</v>
      </c>
      <c r="K48" s="65">
        <f>IF(J48&gt;C47,C47,J48)</f>
        <v>0</v>
      </c>
      <c r="L48" s="116"/>
      <c r="M48" s="211"/>
      <c r="N48" s="211"/>
      <c r="O48" s="112">
        <f>SUM(O46:O47)</f>
        <v>0</v>
      </c>
      <c r="P48" s="113">
        <f>IF(O48&gt;C47,C47,O48)</f>
        <v>0</v>
      </c>
      <c r="Q48" s="114"/>
    </row>
    <row r="49" spans="1:17" s="41" customFormat="1" ht="15.75" thickBot="1" x14ac:dyDescent="0.3">
      <c r="A49" s="143"/>
      <c r="B49" s="143"/>
      <c r="C49" s="34"/>
      <c r="D49" s="99"/>
      <c r="E49" s="99"/>
      <c r="F49" s="99"/>
      <c r="G49" s="99"/>
      <c r="H49" s="99"/>
      <c r="I49" s="99"/>
      <c r="J49" s="100"/>
      <c r="K49" s="99"/>
      <c r="L49" s="101"/>
      <c r="M49" s="99"/>
      <c r="N49" s="99"/>
      <c r="O49" s="100"/>
      <c r="P49" s="99"/>
      <c r="Q49" s="101"/>
    </row>
    <row r="50" spans="1:17" s="102" customFormat="1" ht="16.5" thickBot="1" x14ac:dyDescent="0.3">
      <c r="A50" s="143"/>
      <c r="B50" s="143"/>
      <c r="C50" s="521" t="s">
        <v>260</v>
      </c>
      <c r="D50" s="521"/>
      <c r="E50" s="521"/>
      <c r="F50" s="521"/>
      <c r="G50" s="521"/>
      <c r="H50" s="521"/>
      <c r="I50" s="521"/>
      <c r="J50" s="213">
        <f>J17+J22+J26+J32+J38+J45+J48</f>
        <v>0</v>
      </c>
      <c r="K50" s="206">
        <f>K17+K22+K26+K32+K38+K45+K48</f>
        <v>0</v>
      </c>
      <c r="L50" s="141"/>
      <c r="M50" s="143"/>
      <c r="N50" s="143"/>
      <c r="O50" s="205">
        <f>O17+O22+O26+O32+O38+O45+O48</f>
        <v>0</v>
      </c>
      <c r="P50" s="206">
        <f>P17+P22+P26+P32+P38+P45+P48</f>
        <v>0</v>
      </c>
      <c r="Q50" s="141"/>
    </row>
    <row r="51" spans="1:17" s="41" customFormat="1" x14ac:dyDescent="0.25">
      <c r="A51" s="143"/>
      <c r="B51" s="143"/>
      <c r="C51" s="101"/>
      <c r="D51" s="101"/>
      <c r="E51" s="101"/>
      <c r="F51" s="101"/>
      <c r="G51" s="208"/>
      <c r="H51" s="208"/>
      <c r="I51" s="101"/>
      <c r="J51" s="101"/>
      <c r="K51" s="214"/>
      <c r="L51" s="143"/>
      <c r="M51" s="208"/>
      <c r="N51" s="101"/>
      <c r="O51" s="101"/>
      <c r="P51" s="214"/>
      <c r="Q51" s="143"/>
    </row>
    <row r="52" spans="1:17" x14ac:dyDescent="0.25">
      <c r="A52" s="143"/>
      <c r="B52" s="141"/>
      <c r="C52" s="215"/>
      <c r="D52" s="215"/>
      <c r="E52" s="215"/>
      <c r="F52" s="215"/>
      <c r="G52" s="216"/>
      <c r="H52" s="216"/>
      <c r="I52" s="215"/>
      <c r="J52" s="215"/>
      <c r="K52" s="217"/>
      <c r="L52" s="141"/>
      <c r="M52" s="216"/>
      <c r="N52" s="215"/>
      <c r="O52" s="215"/>
      <c r="P52" s="217"/>
      <c r="Q52" s="141"/>
    </row>
    <row r="57" spans="1:17" x14ac:dyDescent="0.25">
      <c r="C57" s="43"/>
    </row>
  </sheetData>
  <sheetProtection algorithmName="SHA-512" hashValue="P3DS21jx4ObquOc9IcMmF0e3SV4aKL5AWhoYQFrGae0X7lmtau1RxPML8cUTlrqToZiiwCqtuw7FrLx/ohGV/g==" saltValue="qqt9n0xARJAeWCEfiGwPLA==" spinCount="100000" sheet="1" objects="1" scenarios="1" selectLockedCells="1"/>
  <mergeCells count="72"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2:N24"/>
  <sheetViews>
    <sheetView tabSelected="1" zoomScale="96" zoomScaleNormal="96" workbookViewId="0">
      <selection activeCell="D15" sqref="D15"/>
    </sheetView>
  </sheetViews>
  <sheetFormatPr defaultColWidth="11.42578125" defaultRowHeight="15" x14ac:dyDescent="0.25"/>
  <cols>
    <col min="1" max="1" width="4.42578125" style="20" customWidth="1"/>
    <col min="2" max="2" width="23.42578125" style="20" customWidth="1"/>
    <col min="3" max="3" width="32.140625" style="20" customWidth="1"/>
    <col min="4" max="6" width="14.7109375" style="20" customWidth="1"/>
    <col min="7" max="7" width="16.28515625" style="20" customWidth="1"/>
    <col min="8" max="8" width="4.7109375" style="20" customWidth="1"/>
    <col min="9" max="9" width="15.28515625" style="20" customWidth="1"/>
    <col min="10" max="10" width="15.42578125" style="20" customWidth="1"/>
    <col min="11" max="11" width="14.5703125" style="20" customWidth="1"/>
    <col min="12" max="12" width="14.42578125" style="20" customWidth="1"/>
    <col min="13" max="16384" width="11.42578125" style="20"/>
  </cols>
  <sheetData>
    <row r="2" spans="2:12" ht="14.25" customHeight="1" x14ac:dyDescent="0.25"/>
    <row r="3" spans="2:12" ht="23.25" customHeight="1" x14ac:dyDescent="0.25">
      <c r="B3" s="540" t="s">
        <v>364</v>
      </c>
      <c r="C3" s="540"/>
      <c r="D3" s="540"/>
      <c r="E3" s="540"/>
      <c r="F3" s="540"/>
      <c r="G3" s="540"/>
      <c r="H3" s="540"/>
      <c r="I3" s="144"/>
      <c r="J3" s="144"/>
      <c r="K3" s="144"/>
      <c r="L3" s="144"/>
    </row>
    <row r="4" spans="2:12" ht="14.25" customHeight="1" x14ac:dyDescent="0.25">
      <c r="B4" s="218"/>
      <c r="C4" s="218"/>
      <c r="D4" s="218"/>
      <c r="E4" s="218"/>
      <c r="F4" s="218"/>
      <c r="G4" s="218"/>
      <c r="H4" s="218"/>
      <c r="I4" s="144"/>
      <c r="J4" s="144"/>
      <c r="K4" s="144"/>
      <c r="L4" s="144"/>
    </row>
    <row r="5" spans="2:12" ht="24.75" customHeight="1" x14ac:dyDescent="0.25">
      <c r="B5" s="540" t="s">
        <v>292</v>
      </c>
      <c r="C5" s="540"/>
      <c r="D5" s="540"/>
      <c r="E5" s="540"/>
      <c r="F5" s="540"/>
      <c r="G5" s="540"/>
      <c r="H5" s="540"/>
      <c r="I5" s="144"/>
      <c r="J5" s="144"/>
      <c r="K5" s="144"/>
      <c r="L5" s="144"/>
    </row>
    <row r="6" spans="2:12" ht="24.75" customHeight="1" x14ac:dyDescent="0.25">
      <c r="B6" s="218"/>
      <c r="C6" s="218"/>
      <c r="D6" s="218"/>
      <c r="E6" s="218"/>
      <c r="F6" s="218"/>
      <c r="G6" s="218"/>
      <c r="H6" s="218"/>
      <c r="I6" s="144"/>
      <c r="J6" s="144"/>
      <c r="K6" s="144"/>
      <c r="L6" s="144"/>
    </row>
    <row r="7" spans="2:12" ht="18" customHeight="1" x14ac:dyDescent="0.25">
      <c r="B7" s="144"/>
      <c r="C7" s="177" t="str">
        <f>'1.Identificação '!B8</f>
        <v>Nome do candidato:</v>
      </c>
      <c r="D7" s="539">
        <f>'1.Identificação '!C8</f>
        <v>0</v>
      </c>
      <c r="E7" s="539"/>
      <c r="F7" s="539"/>
      <c r="G7" s="539"/>
      <c r="H7" s="539"/>
      <c r="I7" s="539"/>
      <c r="J7" s="539"/>
      <c r="K7" s="144"/>
      <c r="L7" s="144"/>
    </row>
    <row r="8" spans="2:12" ht="23.25" customHeight="1" x14ac:dyDescent="0.25">
      <c r="B8" s="144"/>
      <c r="C8" s="144"/>
      <c r="D8" s="144"/>
      <c r="E8" s="144"/>
      <c r="F8" s="144"/>
      <c r="G8" s="144"/>
      <c r="H8" s="219"/>
      <c r="I8" s="144"/>
      <c r="J8" s="144"/>
      <c r="K8" s="144"/>
      <c r="L8" s="144"/>
    </row>
    <row r="9" spans="2:12" ht="14.25" customHeight="1" x14ac:dyDescent="0.25">
      <c r="B9" s="144"/>
      <c r="C9" s="541" t="s">
        <v>291</v>
      </c>
      <c r="D9" s="541"/>
      <c r="E9" s="144"/>
      <c r="F9" s="144"/>
      <c r="G9" s="144"/>
      <c r="H9" s="144"/>
      <c r="I9" s="144"/>
      <c r="J9" s="144"/>
      <c r="K9" s="144"/>
      <c r="L9" s="144"/>
    </row>
    <row r="10" spans="2:12" ht="14.25" customHeight="1" x14ac:dyDescent="0.25">
      <c r="B10" s="144"/>
      <c r="C10" s="220"/>
      <c r="D10" s="220"/>
      <c r="E10" s="144"/>
      <c r="F10" s="144"/>
      <c r="G10" s="144"/>
      <c r="H10" s="144"/>
      <c r="I10" s="144"/>
      <c r="J10" s="144"/>
      <c r="K10" s="144"/>
      <c r="L10" s="144"/>
    </row>
    <row r="11" spans="2:12" ht="14.25" customHeight="1" x14ac:dyDescent="0.25">
      <c r="B11" s="144"/>
      <c r="C11" s="220"/>
      <c r="D11" s="220"/>
      <c r="E11" s="144"/>
      <c r="F11" s="144"/>
      <c r="G11" s="144"/>
      <c r="H11" s="144"/>
      <c r="I11" s="144"/>
      <c r="J11" s="144"/>
      <c r="K11" s="144"/>
      <c r="L11" s="144"/>
    </row>
    <row r="12" spans="2:12" ht="14.25" customHeight="1" x14ac:dyDescent="0.25">
      <c r="B12" s="144"/>
      <c r="C12" s="144"/>
      <c r="D12" s="538" t="s">
        <v>316</v>
      </c>
      <c r="E12" s="538"/>
      <c r="F12" s="538"/>
      <c r="G12" s="538"/>
      <c r="H12" s="144"/>
      <c r="I12" s="542" t="s">
        <v>317</v>
      </c>
      <c r="J12" s="542"/>
      <c r="K12" s="542"/>
      <c r="L12" s="542"/>
    </row>
    <row r="13" spans="2:12" ht="36.75" customHeight="1" x14ac:dyDescent="0.25">
      <c r="B13" s="144"/>
      <c r="C13" s="221"/>
      <c r="D13" s="222" t="s">
        <v>18</v>
      </c>
      <c r="E13" s="222" t="s">
        <v>19</v>
      </c>
      <c r="F13" s="222" t="s">
        <v>20</v>
      </c>
      <c r="G13" s="222" t="s">
        <v>21</v>
      </c>
      <c r="H13" s="34"/>
      <c r="I13" s="222" t="s">
        <v>18</v>
      </c>
      <c r="J13" s="222" t="s">
        <v>19</v>
      </c>
      <c r="K13" s="222" t="s">
        <v>20</v>
      </c>
      <c r="L13" s="222" t="s">
        <v>21</v>
      </c>
    </row>
    <row r="14" spans="2:12" ht="21" customHeight="1" x14ac:dyDescent="0.25">
      <c r="B14" s="144"/>
      <c r="C14" s="223" t="s">
        <v>39</v>
      </c>
      <c r="D14" s="118">
        <f>'4. Comp. Téc.-Cient.'!J72</f>
        <v>0</v>
      </c>
      <c r="E14" s="119">
        <f>'4. Comp. Téc.-Cient.'!L72</f>
        <v>0</v>
      </c>
      <c r="F14" s="120">
        <f>'4. Comp. Téc.-Cient.'!F9</f>
        <v>0.375</v>
      </c>
      <c r="G14" s="224">
        <f>E14*F14</f>
        <v>0</v>
      </c>
      <c r="H14" s="144"/>
      <c r="I14" s="121">
        <f>'4. Comp. Téc.-Cient.'!P72</f>
        <v>0</v>
      </c>
      <c r="J14" s="122">
        <f>'4. Comp. Téc.-Cient.'!R72</f>
        <v>0</v>
      </c>
      <c r="K14" s="123">
        <f>'4. Comp. Téc.-Cient.'!F9</f>
        <v>0.375</v>
      </c>
      <c r="L14" s="225">
        <f>J14*K14</f>
        <v>0</v>
      </c>
    </row>
    <row r="15" spans="2:12" ht="21" customHeight="1" x14ac:dyDescent="0.25">
      <c r="B15" s="144"/>
      <c r="C15" s="223" t="s">
        <v>17</v>
      </c>
      <c r="D15" s="118">
        <f>'5. Comp. Ped.'!J43</f>
        <v>0</v>
      </c>
      <c r="E15" s="119">
        <f>'5. Comp. Ped.'!K43</f>
        <v>0</v>
      </c>
      <c r="F15" s="120">
        <f>'5. Comp. Ped.'!F9</f>
        <v>0.42499999999999999</v>
      </c>
      <c r="G15" s="224">
        <f t="shared" ref="G15:G16" si="0">E15*F15</f>
        <v>0</v>
      </c>
      <c r="H15" s="144"/>
      <c r="I15" s="121">
        <f>'5. Comp. Ped.'!O43</f>
        <v>0</v>
      </c>
      <c r="J15" s="122">
        <f>'5. Comp. Ped.'!P43</f>
        <v>0</v>
      </c>
      <c r="K15" s="123">
        <f>'5. Comp. Ped.'!F9</f>
        <v>0.42499999999999999</v>
      </c>
      <c r="L15" s="225">
        <f t="shared" ref="L15:L16" si="1">J15*K15</f>
        <v>0</v>
      </c>
    </row>
    <row r="16" spans="2:12" ht="21" customHeight="1" x14ac:dyDescent="0.25">
      <c r="B16" s="144"/>
      <c r="C16" s="223" t="s">
        <v>14</v>
      </c>
      <c r="D16" s="118">
        <f>'6. Comp. Org.'!J50</f>
        <v>0</v>
      </c>
      <c r="E16" s="119">
        <f>'6. Comp. Org.'!K50</f>
        <v>0</v>
      </c>
      <c r="F16" s="120">
        <f>'6. Comp. Org.'!F9</f>
        <v>0.2</v>
      </c>
      <c r="G16" s="224">
        <f t="shared" si="0"/>
        <v>0</v>
      </c>
      <c r="H16" s="144"/>
      <c r="I16" s="121">
        <f>'6. Comp. Org.'!O50</f>
        <v>0</v>
      </c>
      <c r="J16" s="122">
        <f>'6. Comp. Org.'!P50</f>
        <v>0</v>
      </c>
      <c r="K16" s="123">
        <f>'6. Comp. Org.'!F9</f>
        <v>0.2</v>
      </c>
      <c r="L16" s="225">
        <f t="shared" si="1"/>
        <v>0</v>
      </c>
    </row>
    <row r="17" spans="2:14" ht="24.95" customHeight="1" x14ac:dyDescent="0.25">
      <c r="B17" s="144"/>
      <c r="C17" s="226" t="s">
        <v>261</v>
      </c>
      <c r="D17" s="227">
        <f>SUM(D14:D16)</f>
        <v>0</v>
      </c>
      <c r="E17" s="227">
        <f t="shared" ref="E17:F17" si="2">SUM(E14:E16)</f>
        <v>0</v>
      </c>
      <c r="F17" s="124">
        <f t="shared" si="2"/>
        <v>1</v>
      </c>
      <c r="G17" s="228">
        <f>G14+G15+G16</f>
        <v>0</v>
      </c>
      <c r="H17" s="144"/>
      <c r="I17" s="227">
        <f>SUM(I14:I16)</f>
        <v>0</v>
      </c>
      <c r="J17" s="227">
        <f t="shared" ref="J17:K17" si="3">SUM(J14:J16)</f>
        <v>0</v>
      </c>
      <c r="K17" s="124">
        <f t="shared" si="3"/>
        <v>1</v>
      </c>
      <c r="L17" s="228">
        <f>L14+L15+L16</f>
        <v>0</v>
      </c>
    </row>
    <row r="18" spans="2:14" x14ac:dyDescent="0.25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2:14" x14ac:dyDescent="0.2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</row>
    <row r="20" spans="2:14" ht="19.5" customHeight="1" x14ac:dyDescent="0.25">
      <c r="B20" s="144"/>
      <c r="C20" s="229">
        <v>1</v>
      </c>
      <c r="D20" s="535" t="s">
        <v>288</v>
      </c>
      <c r="E20" s="536"/>
      <c r="F20" s="537"/>
      <c r="G20" s="230">
        <f>(D14+D15+D16)</f>
        <v>0</v>
      </c>
      <c r="H20" s="144"/>
      <c r="I20" s="543" t="s">
        <v>288</v>
      </c>
      <c r="J20" s="544"/>
      <c r="K20" s="545"/>
      <c r="L20" s="231">
        <f>(I14+I15+I16)</f>
        <v>0</v>
      </c>
    </row>
    <row r="21" spans="2:14" ht="31.5" customHeight="1" x14ac:dyDescent="0.25">
      <c r="B21" s="144"/>
      <c r="C21" s="229">
        <v>2</v>
      </c>
      <c r="D21" s="532" t="s">
        <v>299</v>
      </c>
      <c r="E21" s="533"/>
      <c r="F21" s="534"/>
      <c r="G21" s="230">
        <f>D14+D15</f>
        <v>0</v>
      </c>
      <c r="H21" s="144"/>
      <c r="I21" s="546" t="s">
        <v>299</v>
      </c>
      <c r="J21" s="547"/>
      <c r="K21" s="548"/>
      <c r="L21" s="231">
        <f>I14+I15</f>
        <v>0</v>
      </c>
    </row>
    <row r="22" spans="2:14" ht="19.5" customHeight="1" x14ac:dyDescent="0.25">
      <c r="B22" s="144"/>
      <c r="C22" s="229">
        <v>3</v>
      </c>
      <c r="D22" s="532" t="s">
        <v>289</v>
      </c>
      <c r="E22" s="533"/>
      <c r="F22" s="534"/>
      <c r="G22" s="230">
        <f>D15</f>
        <v>0</v>
      </c>
      <c r="H22" s="144"/>
      <c r="I22" s="546" t="s">
        <v>289</v>
      </c>
      <c r="J22" s="547"/>
      <c r="K22" s="548"/>
      <c r="L22" s="231">
        <f>I15</f>
        <v>0</v>
      </c>
    </row>
    <row r="23" spans="2:14" ht="24" customHeight="1" x14ac:dyDescent="0.25">
      <c r="B23" s="144"/>
      <c r="C23" s="229">
        <v>4</v>
      </c>
      <c r="D23" s="532" t="s">
        <v>290</v>
      </c>
      <c r="E23" s="533"/>
      <c r="F23" s="534"/>
      <c r="G23" s="232">
        <f>'1.Identificação '!C12</f>
        <v>0</v>
      </c>
      <c r="H23" s="144"/>
      <c r="I23" s="546" t="s">
        <v>290</v>
      </c>
      <c r="J23" s="547"/>
      <c r="K23" s="548"/>
      <c r="L23" s="233" cm="1">
        <f t="array" ref="L23:N23">'1.Identificação '!C12:E12</f>
        <v>0</v>
      </c>
      <c r="M23" s="20">
        <v>0</v>
      </c>
      <c r="N23" s="20">
        <v>0</v>
      </c>
    </row>
    <row r="24" spans="2:14" x14ac:dyDescent="0.25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</sheetData>
  <sheetProtection algorithmName="SHA-512" hashValue="HdNS7QIYMljiXK5ZK2s19jnOWA/MUN/OYYyVYZITmh0YuwoVoEXIs/NC2DOzBrtDPCRUWwwsnze3VhmhvT7o9g==" saltValue="5Ewt/k1abgcWvv1YRRQQLg==" spinCount="100000" sheet="1" objects="1" scenarios="1" selectLockedCells="1" selectUnlockedCell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Utilizador do Windows</cp:lastModifiedBy>
  <cp:lastPrinted>2023-06-01T17:17:58Z</cp:lastPrinted>
  <dcterms:created xsi:type="dcterms:W3CDTF">2010-06-22T17:24:01Z</dcterms:created>
  <dcterms:modified xsi:type="dcterms:W3CDTF">2023-07-28T14:00:46Z</dcterms:modified>
</cp:coreProperties>
</file>