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5890" activeTab="0"/>
  </bookViews>
  <sheets>
    <sheet name="Grelha para PC Principal" sheetId="1" r:id="rId1"/>
    <sheet name="Anexo A" sheetId="2" r:id="rId2"/>
  </sheets>
  <definedNames>
    <definedName name="_xlnm.Print_Area" localSheetId="0">'Grelha para PC Principal'!$A$2:$L$113</definedName>
    <definedName name="_xlnm.Print_Titles" localSheetId="0">'Grelha para PC Principal'!$2:$11</definedName>
  </definedNames>
  <calcPr calcId="162913"/>
</workbook>
</file>

<file path=xl/sharedStrings.xml><?xml version="1.0" encoding="utf-8"?>
<sst xmlns="http://schemas.openxmlformats.org/spreadsheetml/2006/main" count="245" uniqueCount="200">
  <si>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</si>
  <si>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</si>
  <si>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</si>
  <si>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</si>
  <si>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</si>
  <si>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</si>
  <si>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</si>
  <si>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</si>
  <si>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</si>
  <si>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</si>
  <si>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</si>
  <si>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</si>
  <si>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</si>
  <si>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</si>
  <si>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</si>
  <si>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</si>
  <si>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</si>
  <si>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</si>
  <si>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</si>
  <si>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</si>
  <si>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</si>
  <si>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</si>
  <si>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</si>
  <si>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</si>
  <si>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</si>
  <si>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</si>
  <si>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</si>
  <si>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</si>
  <si>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</si>
  <si>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</si>
  <si>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</si>
  <si>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</si>
  <si>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</si>
  <si>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</si>
  <si>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</si>
  <si>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</si>
  <si>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</si>
  <si>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</si>
  <si>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</si>
  <si>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</si>
  <si>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</si>
  <si>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</si>
  <si>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</si>
  <si>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</si>
  <si>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</si>
  <si>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</si>
  <si>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</si>
  <si>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</si>
  <si>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</si>
  <si>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</si>
  <si>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</si>
  <si>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</si>
  <si>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</si>
  <si>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</si>
  <si>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</si>
  <si>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</si>
  <si>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</si>
  <si>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</si>
  <si>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</si>
  <si>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</si>
  <si>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</si>
  <si>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</si>
  <si>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</si>
  <si>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</si>
  <si>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</si>
  <si>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cada aluno</t>
  </si>
  <si>
    <t>p/ ação</t>
  </si>
  <si>
    <t>Avaliação docente de desempenho docente pela instituição nos últimos 5 anos</t>
  </si>
  <si>
    <t>6 pts Excelente; 4 pts Muito Bom; 2 pts Bom</t>
  </si>
  <si>
    <t>p/ 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</si>
  <si>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</si>
  <si>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</si>
  <si>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</si>
  <si>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</si>
  <si>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</si>
  <si>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</si>
  <si>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</si>
  <si>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</si>
  <si>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</si>
  <si>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</si>
  <si>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</si>
  <si>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</si>
  <si>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</si>
  <si>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</si>
  <si>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</si>
  <si>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</si>
  <si>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</si>
  <si>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</si>
  <si>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</si>
  <si>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Citações de livros e enquadramento de livros em uc de licenciaturas ou mestrados de cursos de ensino superior em outras esolas de ensino superior</t>
  </si>
  <si>
    <t xml:space="preserve">Concurso Interno Pessoal Docente Ensino Superior Politécnico </t>
  </si>
  <si>
    <t>Comunicações apresentadas em congressos nacionais com arbitragem</t>
  </si>
  <si>
    <t>p/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</si>
  <si>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</si>
  <si>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</si>
  <si>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</si>
  <si>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</si>
  <si>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</si>
  <si>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</si>
  <si>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</si>
  <si>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</si>
  <si>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</si>
  <si>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</si>
  <si>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</si>
  <si>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</si>
  <si>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</si>
  <si>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</si>
  <si>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Técnico-Científico e Profissional </t>
    </r>
    <r>
      <rPr>
        <sz val="8"/>
        <rFont val="Arial"/>
        <family val="2"/>
      </rPr>
      <t>(70%)</t>
    </r>
  </si>
  <si>
    <r>
      <t xml:space="preserve">Pedagógico </t>
    </r>
    <r>
      <rPr>
        <sz val="8"/>
        <rFont val="Arial"/>
        <family val="2"/>
      </rPr>
      <t>(25%)</t>
    </r>
  </si>
  <si>
    <r>
      <t xml:space="preserve">Organizacional (outras atividades relevantes para o IPC) </t>
    </r>
    <r>
      <rPr>
        <sz val="8"/>
        <rFont val="Arial"/>
        <family val="2"/>
      </rPr>
      <t>(5%)</t>
    </r>
  </si>
  <si>
    <t>p/ projeto concluído</t>
  </si>
  <si>
    <t>p/ projeto em curso</t>
  </si>
  <si>
    <t>Experiência docente em outras instituições de ensino politécnico</t>
  </si>
  <si>
    <t xml:space="preserve">Experiência docente no ensino superior universitário </t>
  </si>
  <si>
    <t>Número de Unidades Curriculares, distintas, lecionadas (não cumulativo com o ponto anterior)</t>
  </si>
  <si>
    <t>Elaboração de cadernos de exercícios que cubram pelo menos 75% da matéria da UC (no máximo 1 elementos por UC)</t>
  </si>
  <si>
    <t>Anexo A</t>
  </si>
  <si>
    <t>PROFISSÕES</t>
  </si>
  <si>
    <t>Pontuação final</t>
  </si>
  <si>
    <t>Direcções:</t>
  </si>
  <si>
    <t xml:space="preserve">Outras Direcções </t>
  </si>
  <si>
    <t>Consultoria:</t>
  </si>
  <si>
    <t>Funções Técnicas:</t>
  </si>
  <si>
    <t>Formador de quadros superiores</t>
  </si>
  <si>
    <t>1 - Situações omissas serão enquaradas nas presentes profissões atendendo ás especificidades apresentadas e competências exigidas.</t>
  </si>
  <si>
    <t>Prestação de serviços ao exterior, estudos/projetos ou pareceres elaborados, no âmbito do ensino superior Politécnico</t>
  </si>
  <si>
    <t>ANEXO I</t>
  </si>
  <si>
    <t>Cursos de atualização técnico– científica facultados por Ordens Profissionais diretamente relacionadas com o setor a que o candidato concorre nos últimos 5 anos</t>
  </si>
  <si>
    <t>Autor ou coautor de livro técnico-científico, por cada edição, após a 1ª edição.</t>
  </si>
  <si>
    <t>p/edição</t>
  </si>
  <si>
    <t>Doutoramento e tese indiretamente relacionada com o setor a que o candidato concorre</t>
  </si>
  <si>
    <t>Mestrado e dissertação  diretamente relacionada com o setor a que o candidato concorre</t>
  </si>
  <si>
    <t xml:space="preserve">Mestrado e dissertação indiretamente relacionada com o setor a que o candidato concorre </t>
  </si>
  <si>
    <t>Cursos de MBA e pós-graduação de Universidades ou Institutos Politécnicos diretamente relacionados com o setor a que o candidato concorre.</t>
  </si>
  <si>
    <t>Cursos de MBA e pós-graduações de Universidades ou Institutos Politécnicos indiretamente relacionados com o setor a que o candidato concorre.</t>
  </si>
  <si>
    <t>Cursos de atualização técnico–científica facultados por Ordens Profissionais indiretamente relacionadas com o setor a que o candidato concorre nos últimos 5 anos</t>
  </si>
  <si>
    <t>Experiência Profissional em actividade fora do meio académico relacionada com o setor disciplinar objeto do concurso, conforme anexo A.</t>
  </si>
  <si>
    <t>Experiência docente no ensino superior politécnico no setor a que o candidato concorre  &gt; 15 anos</t>
  </si>
  <si>
    <t>Experiência docente no ensino superior politécnico no setor a que o candidato concorre  &gt; 5 anos -  &lt;= 15 anos</t>
  </si>
  <si>
    <t>Responsável de Unidades Curriculares, distintas, no setor a que o candidato concorre</t>
  </si>
  <si>
    <t>Doutoramento e tese diretamente relacionada com o setor a que o candidato concorre</t>
  </si>
  <si>
    <t>1.3 Projetos de Investigação e Desenvolvimento relacionados com o setor a que o candidato concorre</t>
  </si>
  <si>
    <t>Coordenador de CET's/Ctesp</t>
  </si>
  <si>
    <t>Elaboração de material teórico de apoio à docência que cubram pelo menos 75% da matéria da UC  (aulas T e TP, no máximo 1 elemento por UC)</t>
  </si>
  <si>
    <t>p/ material</t>
  </si>
  <si>
    <t>p/ caderno</t>
  </si>
  <si>
    <t xml:space="preserve">Coorientação de Disseração/Projeto/Estágio de Mestrado (Pré e Pós Bolonha) </t>
  </si>
  <si>
    <t>1.5 Organização e  outras atividades técnico-científica no setor em que é aberto o concurso</t>
  </si>
  <si>
    <t>1.7 Participação em júris de provas académicas no setor em que é aberto o concurso</t>
  </si>
  <si>
    <t>1.8 Atividades de natureza profissional com relevância para o setor a que o candidato concorre no setor em que é aberto o concurso</t>
  </si>
  <si>
    <t>2.1 Experiência e Dedicação à Docência no setor em que é aberto o concurso</t>
  </si>
  <si>
    <t>2.2 Elaboração de material pedagógico no setor em aberto o concurso</t>
  </si>
  <si>
    <t>Titulo de especialista relacionado com o setor a que o candidato concorre</t>
  </si>
  <si>
    <t>Participação em juris para atribuição do título de especialista</t>
  </si>
  <si>
    <t>Coordenador de setor de área disciplinar (não cumulativo com a coordenação da área ou de grupo)</t>
  </si>
  <si>
    <t>Coordenador de área disciplinar (não cumulativo com a coordenação do setor ou de grupo)</t>
  </si>
  <si>
    <t>Coordenador de grupo disciplinar (não cumulativo com a coordenação do setor ou área)</t>
  </si>
  <si>
    <t>Publicação de artigos em revista científica internacional ISI/SCOPUS ou equivalente</t>
  </si>
  <si>
    <t>Comunicações apresentadas em congressos internacionais ISI/SOCPUS ou equivalente</t>
  </si>
  <si>
    <t xml:space="preserve">1.4 Publicações e participações em congressos de carácter técnico-científico </t>
  </si>
  <si>
    <t xml:space="preserve">1.6 Orientação de teses/dissertações/trabalhos de final de curso </t>
  </si>
  <si>
    <t>2.3 Qualidade Docente, Organização Pedagógica e Outros</t>
  </si>
  <si>
    <t>Cursos de formação ou atualização, com o mínimo de 6 horas, nos últimos 5 anos,  no setor em que é aberto o concurso</t>
  </si>
  <si>
    <t>Outras atividade curriculares,  no setor em que é aberto o concurso</t>
  </si>
  <si>
    <t>Acompanhamento de estudantes em estágio,  no setor em que é aberto o concurso.</t>
  </si>
  <si>
    <t xml:space="preserve">NOME </t>
  </si>
  <si>
    <t>ATIVIDADES PROFISSIONAIS</t>
  </si>
  <si>
    <t>Professor Coordenador Principal para o setor de áreas disciplinares de Métodos Quantitativos e Sistemas de Informação de Gestão - PRPD/28/2023</t>
  </si>
  <si>
    <t>até 5 anos</t>
  </si>
  <si>
    <t>de 5 a 15 anos</t>
  </si>
  <si>
    <t>mais de 15 anos</t>
  </si>
  <si>
    <t>Director/responsavel Geral</t>
  </si>
  <si>
    <t>Director/responsavel Informática</t>
  </si>
  <si>
    <t>Director/responsavel Sistemas</t>
  </si>
  <si>
    <t>Director/responsavel Marketing</t>
  </si>
  <si>
    <t>Director/responsavel de Aprovisionamento</t>
  </si>
  <si>
    <t>Director/responsavel de Qualidade/Ambiente/HST</t>
  </si>
  <si>
    <t>Director/responsavel de Logistica</t>
  </si>
  <si>
    <t>Director/responsavel de Produção e Operações</t>
  </si>
  <si>
    <t>Director/responsavel de Planeamento e Controlo de Gestão</t>
  </si>
  <si>
    <t>Director/responsavel de Risco</t>
  </si>
  <si>
    <t>Consultor de Informática</t>
  </si>
  <si>
    <t>Consultor Sistemas de Informação</t>
  </si>
  <si>
    <t>Consultor em Ciência de Dados</t>
  </si>
  <si>
    <t>Consultor Pesquisa de Mercado</t>
  </si>
  <si>
    <t>Consultor na área</t>
  </si>
  <si>
    <t>Gestor de Projeto</t>
  </si>
  <si>
    <t>Engenheiro de Software</t>
  </si>
  <si>
    <t>Gestor de Sistemas de Informação</t>
  </si>
  <si>
    <t>Analista/Gestor/Administrador de sistemas</t>
  </si>
  <si>
    <t>Administrador/Gestor de bases de dados</t>
  </si>
  <si>
    <t>Analista de suporte</t>
  </si>
  <si>
    <t>Web Designer</t>
  </si>
  <si>
    <t>Engenheiro de multimédia</t>
  </si>
  <si>
    <t>Gestor de redes e sistemas informáticos</t>
  </si>
  <si>
    <t>Programador</t>
  </si>
  <si>
    <t>Programador de aplicações web</t>
  </si>
  <si>
    <t>Analista/Gestor de redes</t>
  </si>
  <si>
    <t>Analista/Gestor de segurança informática e cibersegurança</t>
  </si>
  <si>
    <t>Outras da área de Informática e de Sistemas de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</si>
</sst>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2" fontId="3" fillId="5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center" wrapText="1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0" fillId="0" borderId="5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3" fillId="0" borderId="0" xfId="0" applyFont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0" fillId="0" borderId="0" xfId="0" applyFill="1" applyBorder="1" applyAlignment="1">
      <alignment vertical="justify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56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164" fontId="2" fillId="2" borderId="60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1" fillId="0" borderId="0" xfId="0" applyFont="1"/>
    <xf numFmtId="0" fontId="0" fillId="0" borderId="0" xfId="0" applyFill="1" applyBorder="1" applyAlignment="1">
      <alignment vertical="justify"/>
    </xf>
    <xf numFmtId="0" fontId="10" fillId="0" borderId="35" xfId="0" applyFont="1" applyBorder="1"/>
    <xf numFmtId="0" fontId="0" fillId="0" borderId="7" xfId="0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0" borderId="35" xfId="0" applyBorder="1" applyAlignment="1">
      <alignment horizontal="left" indent="1"/>
    </xf>
    <xf numFmtId="0" fontId="10" fillId="0" borderId="35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 indent="1"/>
    </xf>
    <xf numFmtId="0" fontId="0" fillId="0" borderId="5" xfId="0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0" fillId="0" borderId="7" xfId="0" applyFill="1" applyBorder="1"/>
    <xf numFmtId="0" fontId="0" fillId="0" borderId="34" xfId="0" applyBorder="1"/>
    <xf numFmtId="0" fontId="13" fillId="0" borderId="6" xfId="0" applyFont="1" applyFill="1" applyBorder="1" applyAlignment="1">
      <alignment horizontal="center"/>
    </xf>
    <xf numFmtId="0" fontId="0" fillId="0" borderId="35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showGridLines="0" tabSelected="1" zoomScale="80" zoomScaleNormal="80" zoomScaleSheetLayoutView="80" workbookViewId="0" topLeftCell="A1">
      <pane ySplit="11" topLeftCell="A57" activePane="bottomLeft" state="frozen"/>
      <selection pane="bottomLeft" activeCell="I61" sqref="I61"/>
    </sheetView>
  </sheetViews>
  <sheetFormatPr defaultColWidth="9.140625" defaultRowHeight="15"/>
  <cols>
    <col min="1" max="1" width="4.57421875" style="0" customWidth="1"/>
    <col min="2" max="2" width="10.421875" style="0" customWidth="1"/>
    <col min="4" max="4" width="15.8515625" style="0" customWidth="1"/>
    <col min="6" max="6" width="70.8515625" style="0" customWidth="1"/>
    <col min="7" max="7" width="13.57421875" style="112" customWidth="1"/>
    <col min="8" max="8" width="18.00390625" style="0" customWidth="1"/>
    <col min="9" max="9" width="8.00390625" style="115" customWidth="1"/>
    <col min="12" max="12" width="15.00390625" style="0" customWidth="1"/>
    <col min="13" max="14" width="9.140625" style="0" hidden="1" customWidth="1"/>
    <col min="15" max="15" width="10.421875" style="0" hidden="1" customWidth="1"/>
  </cols>
  <sheetData>
    <row r="1" spans="6:7" s="115" customFormat="1" ht="15">
      <c r="F1" s="216" t="s">
        <v>126</v>
      </c>
      <c r="G1" s="112"/>
    </row>
    <row r="2" spans="1:15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31"/>
      <c r="B3" s="225" t="s">
        <v>90</v>
      </c>
      <c r="C3" s="225"/>
      <c r="D3" s="225"/>
      <c r="E3" s="225"/>
      <c r="F3" s="225"/>
      <c r="G3" s="225"/>
      <c r="H3" s="225"/>
      <c r="I3" s="118"/>
      <c r="J3" s="32"/>
      <c r="K3" s="31"/>
      <c r="L3" s="31"/>
      <c r="M3" s="32"/>
      <c r="N3" s="31"/>
      <c r="O3" s="31"/>
    </row>
    <row r="4" spans="1:15" ht="15">
      <c r="A4" s="31"/>
      <c r="B4" s="225" t="s">
        <v>167</v>
      </c>
      <c r="C4" s="225"/>
      <c r="D4" s="225"/>
      <c r="E4" s="225"/>
      <c r="F4" s="225"/>
      <c r="G4" s="225"/>
      <c r="H4" s="225"/>
      <c r="I4" s="118"/>
      <c r="J4" s="32"/>
      <c r="K4" s="31"/>
      <c r="L4" s="31"/>
      <c r="M4" s="32"/>
      <c r="N4" s="31"/>
      <c r="O4" s="31"/>
    </row>
    <row r="5" spans="1:15" ht="15">
      <c r="A5" s="31"/>
      <c r="B5" s="225" t="s">
        <v>0</v>
      </c>
      <c r="C5" s="225"/>
      <c r="D5" s="225"/>
      <c r="E5" s="225"/>
      <c r="F5" s="225"/>
      <c r="G5" s="225"/>
      <c r="H5" s="225"/>
      <c r="I5" s="118"/>
      <c r="J5" s="32"/>
      <c r="K5" s="31"/>
      <c r="L5" s="31"/>
      <c r="M5" s="32"/>
      <c r="N5" s="31"/>
      <c r="O5" s="31"/>
    </row>
    <row r="6" spans="1:15" ht="15">
      <c r="A6" s="31"/>
      <c r="B6" s="225"/>
      <c r="C6" s="225"/>
      <c r="D6" s="225"/>
      <c r="E6" s="225"/>
      <c r="F6" s="225"/>
      <c r="G6" s="225"/>
      <c r="H6" s="225"/>
      <c r="I6" s="118"/>
      <c r="J6" s="32"/>
      <c r="K6" s="31"/>
      <c r="L6" s="31"/>
      <c r="M6" s="32"/>
      <c r="N6" s="31"/>
      <c r="O6" s="31"/>
    </row>
    <row r="7" spans="1:15" ht="15" thickBot="1">
      <c r="A7" s="31"/>
      <c r="B7" s="225" t="s">
        <v>1</v>
      </c>
      <c r="C7" s="225"/>
      <c r="D7" s="225"/>
      <c r="E7" s="225"/>
      <c r="F7" s="225"/>
      <c r="G7" s="225"/>
      <c r="H7" s="225"/>
      <c r="I7" s="118"/>
      <c r="J7" s="32"/>
      <c r="K7" s="31"/>
      <c r="L7" s="31"/>
      <c r="M7" s="32"/>
      <c r="N7" s="31"/>
      <c r="O7" s="31"/>
    </row>
    <row r="8" spans="1:15" ht="15" thickBot="1">
      <c r="A8" s="31"/>
      <c r="B8" s="53"/>
      <c r="C8" s="225" t="s">
        <v>165</v>
      </c>
      <c r="D8" s="225"/>
      <c r="E8" s="225"/>
      <c r="F8" s="219"/>
      <c r="G8" s="118"/>
      <c r="H8" s="53"/>
      <c r="I8" s="118"/>
      <c r="J8" s="240" t="s">
        <v>2</v>
      </c>
      <c r="K8" s="241"/>
      <c r="L8" s="241"/>
      <c r="M8" s="241"/>
      <c r="N8" s="241"/>
      <c r="O8" s="243"/>
    </row>
    <row r="9" spans="1:15" ht="15" thickBot="1">
      <c r="A9" s="30"/>
      <c r="B9" s="30"/>
      <c r="C9" s="30"/>
      <c r="D9" s="30"/>
      <c r="E9" s="30"/>
      <c r="F9" s="30"/>
      <c r="H9" s="30"/>
      <c r="J9" s="240"/>
      <c r="K9" s="241"/>
      <c r="L9" s="242"/>
      <c r="M9" s="240"/>
      <c r="N9" s="241"/>
      <c r="O9" s="242"/>
    </row>
    <row r="10" spans="1:15" ht="21.5" thickBot="1">
      <c r="A10" s="33"/>
      <c r="B10" s="212" t="s">
        <v>3</v>
      </c>
      <c r="C10" s="82" t="s">
        <v>4</v>
      </c>
      <c r="D10" s="36" t="s">
        <v>5</v>
      </c>
      <c r="E10" s="34" t="s">
        <v>4</v>
      </c>
      <c r="F10" s="35" t="s">
        <v>6</v>
      </c>
      <c r="G10" s="246" t="s">
        <v>7</v>
      </c>
      <c r="H10" s="247"/>
      <c r="I10" s="248"/>
      <c r="J10" s="77" t="s">
        <v>8</v>
      </c>
      <c r="K10" s="78" t="s">
        <v>9</v>
      </c>
      <c r="L10" s="79" t="s">
        <v>10</v>
      </c>
      <c r="M10" s="77" t="s">
        <v>8</v>
      </c>
      <c r="N10" s="78" t="s">
        <v>9</v>
      </c>
      <c r="O10" s="79" t="s">
        <v>10</v>
      </c>
    </row>
    <row r="11" spans="1:15" s="115" customFormat="1" ht="15" thickBot="1">
      <c r="A11" s="116"/>
      <c r="B11" s="126"/>
      <c r="C11" s="17"/>
      <c r="D11" s="16"/>
      <c r="E11" s="15"/>
      <c r="F11" s="14"/>
      <c r="G11" s="13" t="s">
        <v>54</v>
      </c>
      <c r="H11" s="12" t="s">
        <v>55</v>
      </c>
      <c r="I11" s="12" t="s">
        <v>56</v>
      </c>
      <c r="J11" s="11"/>
      <c r="K11" s="10"/>
      <c r="L11" s="9"/>
      <c r="M11" s="11"/>
      <c r="N11" s="10"/>
      <c r="O11" s="9"/>
    </row>
    <row r="12" spans="1:15" s="115" customFormat="1" ht="26.15" customHeight="1">
      <c r="A12" s="116"/>
      <c r="B12" s="229" t="s">
        <v>107</v>
      </c>
      <c r="C12" s="232">
        <v>200</v>
      </c>
      <c r="D12" s="252" t="s">
        <v>77</v>
      </c>
      <c r="E12" s="226">
        <v>30</v>
      </c>
      <c r="F12" s="6" t="s">
        <v>140</v>
      </c>
      <c r="G12" s="162">
        <v>15</v>
      </c>
      <c r="H12" s="157" t="s">
        <v>61</v>
      </c>
      <c r="I12" s="158">
        <f>G12</f>
        <v>15</v>
      </c>
      <c r="J12" s="92"/>
      <c r="K12" s="124">
        <f>IF($J$12*$G$12&gt;$I$12,$I$12,$G$12*$J$12)</f>
        <v>0</v>
      </c>
      <c r="L12" s="95"/>
      <c r="M12" s="92"/>
      <c r="N12" s="124"/>
      <c r="O12" s="95"/>
    </row>
    <row r="13" spans="1:15" s="115" customFormat="1" ht="19" customHeight="1">
      <c r="A13" s="116"/>
      <c r="B13" s="230"/>
      <c r="C13" s="233"/>
      <c r="D13" s="249"/>
      <c r="E13" s="227"/>
      <c r="F13" s="163" t="s">
        <v>152</v>
      </c>
      <c r="G13" s="164">
        <v>12</v>
      </c>
      <c r="H13" s="145" t="s">
        <v>61</v>
      </c>
      <c r="I13" s="159">
        <v>12</v>
      </c>
      <c r="J13" s="136"/>
      <c r="K13" s="137">
        <f aca="true" t="shared" si="0" ref="K13:K62">IF(J13*G13&gt;I13,I13,G13*J13)</f>
        <v>0</v>
      </c>
      <c r="L13" s="138"/>
      <c r="M13" s="136"/>
      <c r="N13" s="137"/>
      <c r="O13" s="138"/>
    </row>
    <row r="14" spans="1:15" s="115" customFormat="1" ht="21.65" customHeight="1">
      <c r="A14" s="116"/>
      <c r="B14" s="230"/>
      <c r="C14" s="233"/>
      <c r="D14" s="249"/>
      <c r="E14" s="227"/>
      <c r="F14" s="163" t="s">
        <v>130</v>
      </c>
      <c r="G14" s="164">
        <v>7</v>
      </c>
      <c r="H14" s="145" t="s">
        <v>61</v>
      </c>
      <c r="I14" s="159">
        <f>G14</f>
        <v>7</v>
      </c>
      <c r="J14" s="136"/>
      <c r="K14" s="137">
        <f t="shared" si="0"/>
        <v>0</v>
      </c>
      <c r="L14" s="138"/>
      <c r="M14" s="136"/>
      <c r="N14" s="137"/>
      <c r="O14" s="138"/>
    </row>
    <row r="15" spans="1:15" s="115" customFormat="1" ht="23.15" customHeight="1">
      <c r="A15" s="116"/>
      <c r="B15" s="230"/>
      <c r="C15" s="233"/>
      <c r="D15" s="249"/>
      <c r="E15" s="227"/>
      <c r="F15" s="163" t="s">
        <v>131</v>
      </c>
      <c r="G15" s="164">
        <v>5</v>
      </c>
      <c r="H15" s="145" t="s">
        <v>61</v>
      </c>
      <c r="I15" s="159">
        <f>G15</f>
        <v>5</v>
      </c>
      <c r="J15" s="136"/>
      <c r="K15" s="137">
        <f t="shared" si="0"/>
        <v>0</v>
      </c>
      <c r="L15" s="138"/>
      <c r="M15" s="136"/>
      <c r="N15" s="137"/>
      <c r="O15" s="138"/>
    </row>
    <row r="16" spans="1:15" s="115" customFormat="1" ht="23.5" customHeight="1" thickBot="1">
      <c r="A16" s="116"/>
      <c r="B16" s="230"/>
      <c r="C16" s="233"/>
      <c r="D16" s="250"/>
      <c r="E16" s="228"/>
      <c r="F16" s="163" t="s">
        <v>132</v>
      </c>
      <c r="G16" s="165">
        <v>2</v>
      </c>
      <c r="H16" s="147" t="s">
        <v>61</v>
      </c>
      <c r="I16" s="160">
        <f>G16</f>
        <v>2</v>
      </c>
      <c r="J16" s="130"/>
      <c r="K16" s="120">
        <f t="shared" si="0"/>
        <v>0</v>
      </c>
      <c r="L16" s="132"/>
      <c r="M16" s="130"/>
      <c r="N16" s="120"/>
      <c r="O16" s="132"/>
    </row>
    <row r="17" spans="1:15" s="115" customFormat="1" ht="15" thickBot="1">
      <c r="A17" s="116"/>
      <c r="B17" s="230"/>
      <c r="C17" s="233"/>
      <c r="D17" s="166"/>
      <c r="E17" s="167"/>
      <c r="F17" s="167"/>
      <c r="G17" s="168"/>
      <c r="H17" s="168"/>
      <c r="I17" s="168"/>
      <c r="J17" s="57"/>
      <c r="K17" s="121">
        <f>IF(SUM(K12:K16)&gt;=E12,30,SUM(K12:K16))</f>
        <v>0</v>
      </c>
      <c r="L17" s="60"/>
      <c r="M17" s="57"/>
      <c r="N17" s="121"/>
      <c r="O17" s="60"/>
    </row>
    <row r="18" spans="1:15" s="115" customFormat="1" ht="40.5" customHeight="1">
      <c r="A18" s="116"/>
      <c r="B18" s="230"/>
      <c r="C18" s="233"/>
      <c r="D18" s="244" t="s">
        <v>76</v>
      </c>
      <c r="E18" s="226">
        <v>5</v>
      </c>
      <c r="F18" s="154" t="s">
        <v>133</v>
      </c>
      <c r="G18" s="142">
        <v>5</v>
      </c>
      <c r="H18" s="149" t="s">
        <v>92</v>
      </c>
      <c r="I18" s="183">
        <v>5</v>
      </c>
      <c r="J18" s="220"/>
      <c r="K18" s="149">
        <f t="shared" si="0"/>
        <v>0</v>
      </c>
      <c r="L18" s="213"/>
      <c r="M18" s="187"/>
      <c r="N18" s="124"/>
      <c r="O18" s="95"/>
    </row>
    <row r="19" spans="1:15" s="115" customFormat="1" ht="40.5" customHeight="1">
      <c r="A19" s="116"/>
      <c r="B19" s="230"/>
      <c r="C19" s="233"/>
      <c r="D19" s="245"/>
      <c r="E19" s="228"/>
      <c r="F19" s="152" t="s">
        <v>134</v>
      </c>
      <c r="G19" s="146">
        <v>3</v>
      </c>
      <c r="H19" s="155" t="s">
        <v>92</v>
      </c>
      <c r="I19" s="184">
        <v>3</v>
      </c>
      <c r="J19" s="221"/>
      <c r="K19" s="148">
        <f t="shared" si="0"/>
        <v>0</v>
      </c>
      <c r="L19" s="214"/>
      <c r="M19" s="188"/>
      <c r="N19" s="120"/>
      <c r="O19" s="132"/>
    </row>
    <row r="20" spans="1:15" s="115" customFormat="1" ht="40.5" customHeight="1">
      <c r="A20" s="116"/>
      <c r="B20" s="230"/>
      <c r="C20" s="233"/>
      <c r="D20" s="245"/>
      <c r="E20" s="228"/>
      <c r="F20" s="152" t="s">
        <v>127</v>
      </c>
      <c r="G20" s="146">
        <v>1</v>
      </c>
      <c r="H20" s="155" t="s">
        <v>92</v>
      </c>
      <c r="I20" s="184">
        <v>5</v>
      </c>
      <c r="J20" s="221"/>
      <c r="K20" s="148">
        <f t="shared" si="0"/>
        <v>0</v>
      </c>
      <c r="L20" s="214"/>
      <c r="M20" s="188"/>
      <c r="N20" s="120"/>
      <c r="O20" s="132"/>
    </row>
    <row r="21" spans="1:15" s="115" customFormat="1" ht="40.5" customHeight="1" thickBot="1">
      <c r="A21" s="116"/>
      <c r="B21" s="230"/>
      <c r="C21" s="233"/>
      <c r="D21" s="238"/>
      <c r="E21" s="239"/>
      <c r="F21" s="152" t="s">
        <v>135</v>
      </c>
      <c r="G21" s="146">
        <v>0.5</v>
      </c>
      <c r="H21" s="156" t="s">
        <v>92</v>
      </c>
      <c r="I21" s="185">
        <v>4</v>
      </c>
      <c r="J21" s="222"/>
      <c r="K21" s="148">
        <f t="shared" si="0"/>
        <v>0</v>
      </c>
      <c r="L21" s="215"/>
      <c r="M21" s="189"/>
      <c r="N21" s="137"/>
      <c r="O21" s="138"/>
    </row>
    <row r="22" spans="1:15" s="115" customFormat="1" ht="15" thickBot="1">
      <c r="A22" s="116"/>
      <c r="B22" s="230"/>
      <c r="C22" s="233"/>
      <c r="D22" s="169"/>
      <c r="E22" s="170"/>
      <c r="F22" s="170"/>
      <c r="G22" s="171"/>
      <c r="H22" s="171"/>
      <c r="I22" s="171"/>
      <c r="J22" s="62"/>
      <c r="K22" s="63">
        <f>IF(SUM(K18:K21)&gt;=E18,5,SUM(K17:K21))</f>
        <v>0</v>
      </c>
      <c r="L22" s="64"/>
      <c r="M22" s="62"/>
      <c r="N22" s="63"/>
      <c r="O22" s="64"/>
    </row>
    <row r="23" spans="1:15" ht="18" customHeight="1">
      <c r="A23" s="30"/>
      <c r="B23" s="230"/>
      <c r="C23" s="233"/>
      <c r="D23" s="244" t="s">
        <v>141</v>
      </c>
      <c r="E23" s="226">
        <v>5</v>
      </c>
      <c r="F23" s="235" t="s">
        <v>78</v>
      </c>
      <c r="G23" s="142">
        <v>2</v>
      </c>
      <c r="H23" s="143" t="s">
        <v>110</v>
      </c>
      <c r="I23" s="162">
        <v>4</v>
      </c>
      <c r="J23" s="92"/>
      <c r="K23" s="124">
        <f t="shared" si="0"/>
        <v>0</v>
      </c>
      <c r="L23" s="95"/>
      <c r="M23" s="92"/>
      <c r="N23" s="124"/>
      <c r="O23" s="95"/>
    </row>
    <row r="24" spans="1:15" ht="30" customHeight="1">
      <c r="A24" s="30"/>
      <c r="B24" s="230"/>
      <c r="C24" s="233"/>
      <c r="D24" s="237"/>
      <c r="E24" s="227"/>
      <c r="F24" s="236"/>
      <c r="G24" s="181">
        <v>1</v>
      </c>
      <c r="H24" s="145" t="s">
        <v>111</v>
      </c>
      <c r="I24" s="159">
        <v>2</v>
      </c>
      <c r="J24" s="100"/>
      <c r="K24" s="137">
        <f>IF(J24*G24&gt;I24,I24,G24*J24)</f>
        <v>0</v>
      </c>
      <c r="L24" s="102"/>
      <c r="M24" s="100"/>
      <c r="N24" s="137"/>
      <c r="O24" s="102"/>
    </row>
    <row r="25" spans="2:15" s="115" customFormat="1" ht="35.25" customHeight="1" thickBot="1">
      <c r="B25" s="230"/>
      <c r="C25" s="233"/>
      <c r="D25" s="238"/>
      <c r="E25" s="239"/>
      <c r="F25" s="152" t="s">
        <v>81</v>
      </c>
      <c r="G25" s="151">
        <v>5</v>
      </c>
      <c r="H25" s="155" t="s">
        <v>61</v>
      </c>
      <c r="I25" s="161">
        <v>5</v>
      </c>
      <c r="J25" s="134"/>
      <c r="K25" s="120">
        <f t="shared" si="0"/>
        <v>0</v>
      </c>
      <c r="L25" s="135"/>
      <c r="M25" s="134"/>
      <c r="N25" s="120"/>
      <c r="O25" s="135"/>
    </row>
    <row r="26" spans="2:15" ht="15" thickBot="1">
      <c r="B26" s="230"/>
      <c r="C26" s="233"/>
      <c r="D26" s="166"/>
      <c r="E26" s="167"/>
      <c r="F26" s="167"/>
      <c r="G26" s="168"/>
      <c r="H26" s="168"/>
      <c r="I26" s="168"/>
      <c r="J26" s="57"/>
      <c r="K26" s="63">
        <f>IF(SUM(K23:K25)&gt;=E23,5,SUM(K23:K25))</f>
        <v>0</v>
      </c>
      <c r="L26" s="60"/>
      <c r="M26" s="57"/>
      <c r="N26" s="59"/>
      <c r="O26" s="60"/>
    </row>
    <row r="27" spans="2:15" ht="15">
      <c r="B27" s="230"/>
      <c r="C27" s="233"/>
      <c r="D27" s="249" t="s">
        <v>159</v>
      </c>
      <c r="E27" s="227">
        <v>80</v>
      </c>
      <c r="F27" s="172" t="s">
        <v>103</v>
      </c>
      <c r="G27" s="162">
        <v>2</v>
      </c>
      <c r="H27" s="157" t="s">
        <v>93</v>
      </c>
      <c r="I27" s="158">
        <v>6</v>
      </c>
      <c r="J27" s="92"/>
      <c r="K27" s="80">
        <f t="shared" si="0"/>
        <v>0</v>
      </c>
      <c r="L27" s="95"/>
      <c r="M27" s="92"/>
      <c r="N27" s="80"/>
      <c r="O27" s="95"/>
    </row>
    <row r="28" spans="2:15" s="115" customFormat="1" ht="15">
      <c r="B28" s="230"/>
      <c r="C28" s="233"/>
      <c r="D28" s="249"/>
      <c r="E28" s="227"/>
      <c r="F28" s="173" t="s">
        <v>128</v>
      </c>
      <c r="G28" s="164">
        <v>0.5</v>
      </c>
      <c r="H28" s="145" t="s">
        <v>129</v>
      </c>
      <c r="I28" s="159">
        <v>2</v>
      </c>
      <c r="J28" s="136"/>
      <c r="K28" s="137">
        <f t="shared" si="0"/>
        <v>0</v>
      </c>
      <c r="L28" s="138"/>
      <c r="M28" s="136"/>
      <c r="N28" s="137"/>
      <c r="O28" s="138"/>
    </row>
    <row r="29" spans="2:15" ht="21" customHeight="1">
      <c r="B29" s="230"/>
      <c r="C29" s="233"/>
      <c r="D29" s="250"/>
      <c r="E29" s="228"/>
      <c r="F29" s="173" t="s">
        <v>157</v>
      </c>
      <c r="G29" s="165">
        <v>5</v>
      </c>
      <c r="H29" s="147" t="s">
        <v>72</v>
      </c>
      <c r="I29" s="160">
        <v>25</v>
      </c>
      <c r="J29" s="93"/>
      <c r="K29" s="58">
        <f t="shared" si="0"/>
        <v>0</v>
      </c>
      <c r="L29" s="96"/>
      <c r="M29" s="93"/>
      <c r="N29" s="58"/>
      <c r="O29" s="96"/>
    </row>
    <row r="30" spans="2:15" ht="19.4" customHeight="1">
      <c r="B30" s="230"/>
      <c r="C30" s="233"/>
      <c r="D30" s="250"/>
      <c r="E30" s="228"/>
      <c r="F30" s="173" t="s">
        <v>12</v>
      </c>
      <c r="G30" s="165">
        <v>3</v>
      </c>
      <c r="H30" s="147" t="s">
        <v>72</v>
      </c>
      <c r="I30" s="160">
        <f>G30*10</f>
        <v>30</v>
      </c>
      <c r="J30" s="93"/>
      <c r="K30" s="58">
        <f t="shared" si="0"/>
        <v>0</v>
      </c>
      <c r="L30" s="96"/>
      <c r="M30" s="93"/>
      <c r="N30" s="58"/>
      <c r="O30" s="96"/>
    </row>
    <row r="31" spans="2:15" s="115" customFormat="1" ht="17.5" customHeight="1">
      <c r="B31" s="230"/>
      <c r="C31" s="233"/>
      <c r="D31" s="250"/>
      <c r="E31" s="228"/>
      <c r="F31" s="186" t="s">
        <v>94</v>
      </c>
      <c r="G31" s="175">
        <v>2</v>
      </c>
      <c r="H31" s="147" t="s">
        <v>72</v>
      </c>
      <c r="I31" s="161">
        <f>G31*10</f>
        <v>20</v>
      </c>
      <c r="J31" s="130"/>
      <c r="K31" s="120">
        <f t="shared" si="0"/>
        <v>0</v>
      </c>
      <c r="L31" s="132"/>
      <c r="M31" s="130"/>
      <c r="N31" s="120"/>
      <c r="O31" s="132"/>
    </row>
    <row r="32" spans="2:15" ht="15">
      <c r="B32" s="230"/>
      <c r="C32" s="233"/>
      <c r="D32" s="250"/>
      <c r="E32" s="228"/>
      <c r="F32" s="174" t="s">
        <v>13</v>
      </c>
      <c r="G32" s="175">
        <v>2</v>
      </c>
      <c r="H32" s="147" t="s">
        <v>72</v>
      </c>
      <c r="I32" s="161">
        <v>20</v>
      </c>
      <c r="J32" s="93"/>
      <c r="K32" s="58">
        <f t="shared" si="0"/>
        <v>0</v>
      </c>
      <c r="L32" s="96"/>
      <c r="M32" s="93"/>
      <c r="N32" s="58"/>
      <c r="O32" s="96"/>
    </row>
    <row r="33" spans="2:15" ht="15">
      <c r="B33" s="230"/>
      <c r="C33" s="233"/>
      <c r="D33" s="250"/>
      <c r="E33" s="228"/>
      <c r="F33" s="176" t="s">
        <v>14</v>
      </c>
      <c r="G33" s="29">
        <v>1</v>
      </c>
      <c r="H33" s="147" t="s">
        <v>72</v>
      </c>
      <c r="I33" s="161">
        <v>10</v>
      </c>
      <c r="J33" s="98"/>
      <c r="K33" s="58">
        <f t="shared" si="0"/>
        <v>0</v>
      </c>
      <c r="L33" s="99"/>
      <c r="M33" s="98"/>
      <c r="N33" s="58"/>
      <c r="O33" s="99"/>
    </row>
    <row r="34" spans="2:15" s="115" customFormat="1" ht="20">
      <c r="B34" s="230"/>
      <c r="C34" s="233"/>
      <c r="D34" s="251"/>
      <c r="E34" s="239"/>
      <c r="F34" s="176" t="s">
        <v>89</v>
      </c>
      <c r="G34" s="29">
        <v>0.25</v>
      </c>
      <c r="H34" s="147" t="s">
        <v>95</v>
      </c>
      <c r="I34" s="177">
        <f>G34*10</f>
        <v>2.5</v>
      </c>
      <c r="J34" s="134"/>
      <c r="K34" s="18">
        <f t="shared" si="0"/>
        <v>0</v>
      </c>
      <c r="L34" s="135"/>
      <c r="M34" s="134"/>
      <c r="N34" s="18"/>
      <c r="O34" s="135"/>
    </row>
    <row r="35" spans="2:15" s="115" customFormat="1" ht="15">
      <c r="B35" s="230"/>
      <c r="C35" s="233"/>
      <c r="D35" s="251"/>
      <c r="E35" s="239"/>
      <c r="F35" s="178" t="s">
        <v>75</v>
      </c>
      <c r="G35" s="164">
        <v>0.25</v>
      </c>
      <c r="H35" s="145" t="s">
        <v>95</v>
      </c>
      <c r="I35" s="179">
        <v>10</v>
      </c>
      <c r="J35" s="134"/>
      <c r="K35" s="18">
        <f t="shared" si="0"/>
        <v>0</v>
      </c>
      <c r="L35" s="135"/>
      <c r="M35" s="134"/>
      <c r="N35" s="18"/>
      <c r="O35" s="135"/>
    </row>
    <row r="36" spans="2:15" s="115" customFormat="1" ht="21" customHeight="1">
      <c r="B36" s="230"/>
      <c r="C36" s="233"/>
      <c r="D36" s="251"/>
      <c r="E36" s="239"/>
      <c r="F36" s="178" t="s">
        <v>158</v>
      </c>
      <c r="G36" s="164">
        <v>5</v>
      </c>
      <c r="H36" s="145" t="s">
        <v>96</v>
      </c>
      <c r="I36" s="179">
        <v>25</v>
      </c>
      <c r="J36" s="134"/>
      <c r="K36" s="18">
        <f t="shared" si="0"/>
        <v>0</v>
      </c>
      <c r="L36" s="135"/>
      <c r="M36" s="134"/>
      <c r="N36" s="18"/>
      <c r="O36" s="135"/>
    </row>
    <row r="37" spans="2:15" s="115" customFormat="1" ht="15">
      <c r="B37" s="230"/>
      <c r="C37" s="233"/>
      <c r="D37" s="251"/>
      <c r="E37" s="239"/>
      <c r="F37" s="178" t="s">
        <v>106</v>
      </c>
      <c r="G37" s="164">
        <v>3</v>
      </c>
      <c r="H37" s="145" t="s">
        <v>96</v>
      </c>
      <c r="I37" s="179">
        <f>G37*10</f>
        <v>30</v>
      </c>
      <c r="J37" s="134"/>
      <c r="K37" s="18">
        <f t="shared" si="0"/>
        <v>0</v>
      </c>
      <c r="L37" s="135"/>
      <c r="M37" s="134"/>
      <c r="N37" s="18"/>
      <c r="O37" s="135"/>
    </row>
    <row r="38" spans="2:15" s="115" customFormat="1" ht="15" thickBot="1">
      <c r="B38" s="230"/>
      <c r="C38" s="233"/>
      <c r="D38" s="251"/>
      <c r="E38" s="239"/>
      <c r="F38" s="178" t="s">
        <v>91</v>
      </c>
      <c r="G38" s="164">
        <v>3</v>
      </c>
      <c r="H38" s="145" t="s">
        <v>96</v>
      </c>
      <c r="I38" s="179">
        <f>G38*5</f>
        <v>15</v>
      </c>
      <c r="J38" s="134"/>
      <c r="K38" s="18">
        <f t="shared" si="0"/>
        <v>0</v>
      </c>
      <c r="L38" s="135"/>
      <c r="M38" s="134"/>
      <c r="N38" s="18"/>
      <c r="O38" s="135"/>
    </row>
    <row r="39" spans="2:15" ht="15" thickBot="1">
      <c r="B39" s="230"/>
      <c r="C39" s="233"/>
      <c r="D39" s="166"/>
      <c r="E39" s="167"/>
      <c r="F39" s="167"/>
      <c r="G39" s="168"/>
      <c r="H39" s="168"/>
      <c r="I39" s="168"/>
      <c r="J39" s="57"/>
      <c r="K39" s="59">
        <f>IF(SUM(K27:K38)&gt;=E27,80,SUM(K27:K38))</f>
        <v>0</v>
      </c>
      <c r="L39" s="60"/>
      <c r="M39" s="57"/>
      <c r="N39" s="59"/>
      <c r="O39" s="60"/>
    </row>
    <row r="40" spans="2:15" ht="22.5" customHeight="1">
      <c r="B40" s="230"/>
      <c r="C40" s="233"/>
      <c r="D40" s="244" t="s">
        <v>147</v>
      </c>
      <c r="E40" s="226">
        <v>10</v>
      </c>
      <c r="F40" s="180" t="s">
        <v>97</v>
      </c>
      <c r="G40" s="4">
        <v>4</v>
      </c>
      <c r="H40" s="157" t="s">
        <v>74</v>
      </c>
      <c r="I40" s="158">
        <v>12</v>
      </c>
      <c r="J40" s="92"/>
      <c r="K40" s="80">
        <f t="shared" si="0"/>
        <v>0</v>
      </c>
      <c r="L40" s="95"/>
      <c r="M40" s="92"/>
      <c r="N40" s="80"/>
      <c r="O40" s="95"/>
    </row>
    <row r="41" spans="2:15" s="115" customFormat="1" ht="22.5" customHeight="1">
      <c r="B41" s="230"/>
      <c r="C41" s="233"/>
      <c r="D41" s="237"/>
      <c r="E41" s="227"/>
      <c r="F41" s="153" t="s">
        <v>84</v>
      </c>
      <c r="G41" s="144">
        <v>1</v>
      </c>
      <c r="H41" s="145" t="s">
        <v>74</v>
      </c>
      <c r="I41" s="159">
        <v>3</v>
      </c>
      <c r="J41" s="136"/>
      <c r="K41" s="137">
        <f t="shared" si="0"/>
        <v>0</v>
      </c>
      <c r="L41" s="138"/>
      <c r="M41" s="136"/>
      <c r="N41" s="137"/>
      <c r="O41" s="138"/>
    </row>
    <row r="42" spans="2:15" s="115" customFormat="1" ht="22.5" customHeight="1">
      <c r="B42" s="230"/>
      <c r="C42" s="233"/>
      <c r="D42" s="237"/>
      <c r="E42" s="227"/>
      <c r="F42" s="153" t="s">
        <v>83</v>
      </c>
      <c r="G42" s="144">
        <v>2</v>
      </c>
      <c r="H42" s="181" t="s">
        <v>74</v>
      </c>
      <c r="I42" s="159">
        <v>10</v>
      </c>
      <c r="J42" s="136"/>
      <c r="K42" s="137">
        <f t="shared" si="0"/>
        <v>0</v>
      </c>
      <c r="L42" s="138"/>
      <c r="M42" s="136"/>
      <c r="N42" s="137"/>
      <c r="O42" s="138"/>
    </row>
    <row r="43" spans="2:15" s="115" customFormat="1" ht="22.5" customHeight="1">
      <c r="B43" s="230"/>
      <c r="C43" s="233"/>
      <c r="D43" s="237"/>
      <c r="E43" s="227"/>
      <c r="F43" s="153" t="s">
        <v>85</v>
      </c>
      <c r="G43" s="144">
        <v>2</v>
      </c>
      <c r="H43" s="150" t="s">
        <v>73</v>
      </c>
      <c r="I43" s="159">
        <v>6</v>
      </c>
      <c r="J43" s="136"/>
      <c r="K43" s="137">
        <f t="shared" si="0"/>
        <v>0</v>
      </c>
      <c r="L43" s="138"/>
      <c r="M43" s="136"/>
      <c r="N43" s="137"/>
      <c r="O43" s="138"/>
    </row>
    <row r="44" spans="2:15" s="115" customFormat="1" ht="22.5" customHeight="1">
      <c r="B44" s="230"/>
      <c r="C44" s="233"/>
      <c r="D44" s="237"/>
      <c r="E44" s="227"/>
      <c r="F44" s="153" t="s">
        <v>86</v>
      </c>
      <c r="G44" s="144">
        <v>1</v>
      </c>
      <c r="H44" s="150" t="s">
        <v>72</v>
      </c>
      <c r="I44" s="159">
        <v>10</v>
      </c>
      <c r="J44" s="136"/>
      <c r="K44" s="137">
        <f t="shared" si="0"/>
        <v>0</v>
      </c>
      <c r="L44" s="138"/>
      <c r="M44" s="136"/>
      <c r="N44" s="137"/>
      <c r="O44" s="138"/>
    </row>
    <row r="45" spans="2:15" s="115" customFormat="1" ht="22.5" customHeight="1">
      <c r="B45" s="230"/>
      <c r="C45" s="233"/>
      <c r="D45" s="237"/>
      <c r="E45" s="227"/>
      <c r="F45" s="153" t="s">
        <v>87</v>
      </c>
      <c r="G45" s="144">
        <v>1</v>
      </c>
      <c r="H45" s="150" t="s">
        <v>98</v>
      </c>
      <c r="I45" s="159">
        <v>6</v>
      </c>
      <c r="J45" s="136"/>
      <c r="K45" s="137">
        <f t="shared" si="0"/>
        <v>0</v>
      </c>
      <c r="L45" s="138"/>
      <c r="M45" s="136"/>
      <c r="N45" s="137"/>
      <c r="O45" s="138"/>
    </row>
    <row r="46" spans="2:15" s="115" customFormat="1" ht="22.5" customHeight="1">
      <c r="B46" s="230"/>
      <c r="C46" s="233"/>
      <c r="D46" s="237"/>
      <c r="E46" s="227"/>
      <c r="F46" s="217" t="s">
        <v>153</v>
      </c>
      <c r="G46" s="144">
        <v>1</v>
      </c>
      <c r="H46" s="150" t="s">
        <v>98</v>
      </c>
      <c r="I46" s="159">
        <v>5</v>
      </c>
      <c r="J46" s="136"/>
      <c r="K46" s="137">
        <f t="shared" si="0"/>
        <v>0</v>
      </c>
      <c r="L46" s="138"/>
      <c r="M46" s="136"/>
      <c r="N46" s="137"/>
      <c r="O46" s="138"/>
    </row>
    <row r="47" spans="2:15" s="115" customFormat="1" ht="22.5" customHeight="1">
      <c r="B47" s="230"/>
      <c r="C47" s="233"/>
      <c r="D47" s="237"/>
      <c r="E47" s="227"/>
      <c r="F47" s="153" t="s">
        <v>104</v>
      </c>
      <c r="G47" s="144">
        <v>2</v>
      </c>
      <c r="H47" s="150" t="s">
        <v>101</v>
      </c>
      <c r="I47" s="159">
        <v>10</v>
      </c>
      <c r="J47" s="136"/>
      <c r="K47" s="137">
        <f t="shared" si="0"/>
        <v>0</v>
      </c>
      <c r="L47" s="138"/>
      <c r="M47" s="136"/>
      <c r="N47" s="137"/>
      <c r="O47" s="138"/>
    </row>
    <row r="48" spans="2:15" s="115" customFormat="1" ht="22.5" customHeight="1" thickBot="1">
      <c r="B48" s="230"/>
      <c r="C48" s="233"/>
      <c r="D48" s="237"/>
      <c r="E48" s="227"/>
      <c r="F48" s="153" t="s">
        <v>88</v>
      </c>
      <c r="G48" s="144">
        <v>2</v>
      </c>
      <c r="H48" s="150" t="s">
        <v>71</v>
      </c>
      <c r="I48" s="159">
        <v>2</v>
      </c>
      <c r="J48" s="136"/>
      <c r="K48" s="137">
        <f t="shared" si="0"/>
        <v>0</v>
      </c>
      <c r="L48" s="138"/>
      <c r="M48" s="136"/>
      <c r="N48" s="137"/>
      <c r="O48" s="138"/>
    </row>
    <row r="49" spans="2:15" ht="15" thickBot="1">
      <c r="B49" s="230"/>
      <c r="C49" s="233"/>
      <c r="D49" s="166"/>
      <c r="E49" s="167"/>
      <c r="F49" s="167"/>
      <c r="G49" s="168"/>
      <c r="H49" s="168"/>
      <c r="I49" s="168"/>
      <c r="J49" s="57"/>
      <c r="K49" s="121">
        <f>IF(SUM(K40:K48)&gt;=E40,E40,SUM(K40:K48))</f>
        <v>0</v>
      </c>
      <c r="L49" s="60"/>
      <c r="M49" s="57"/>
      <c r="N49" s="121"/>
      <c r="O49" s="60"/>
    </row>
    <row r="50" spans="2:15" ht="30.75" customHeight="1">
      <c r="B50" s="230"/>
      <c r="C50" s="233"/>
      <c r="D50" s="244" t="s">
        <v>160</v>
      </c>
      <c r="E50" s="226">
        <v>20</v>
      </c>
      <c r="F50" s="6" t="s">
        <v>15</v>
      </c>
      <c r="G50" s="4">
        <v>5</v>
      </c>
      <c r="H50" s="157" t="s">
        <v>99</v>
      </c>
      <c r="I50" s="158">
        <v>5</v>
      </c>
      <c r="J50" s="136"/>
      <c r="K50" s="137">
        <f t="shared" si="0"/>
        <v>0</v>
      </c>
      <c r="L50" s="138"/>
      <c r="M50" s="136"/>
      <c r="N50" s="137"/>
      <c r="O50" s="138"/>
    </row>
    <row r="51" spans="2:15" ht="30.75" customHeight="1">
      <c r="B51" s="230"/>
      <c r="C51" s="233"/>
      <c r="D51" s="237"/>
      <c r="E51" s="227"/>
      <c r="F51" s="105" t="s">
        <v>16</v>
      </c>
      <c r="G51" s="29">
        <v>4</v>
      </c>
      <c r="H51" s="147" t="s">
        <v>99</v>
      </c>
      <c r="I51" s="159">
        <v>12</v>
      </c>
      <c r="J51" s="100"/>
      <c r="K51" s="58">
        <f t="shared" si="0"/>
        <v>0</v>
      </c>
      <c r="L51" s="102"/>
      <c r="M51" s="100"/>
      <c r="N51" s="58"/>
      <c r="O51" s="102"/>
    </row>
    <row r="52" spans="2:15" ht="30.75" customHeight="1">
      <c r="B52" s="230"/>
      <c r="C52" s="233"/>
      <c r="D52" s="245"/>
      <c r="E52" s="228"/>
      <c r="F52" s="105" t="s">
        <v>17</v>
      </c>
      <c r="G52" s="29">
        <v>2</v>
      </c>
      <c r="H52" s="147" t="s">
        <v>99</v>
      </c>
      <c r="I52" s="160">
        <v>10</v>
      </c>
      <c r="J52" s="93"/>
      <c r="K52" s="58">
        <f t="shared" si="0"/>
        <v>0</v>
      </c>
      <c r="L52" s="96"/>
      <c r="M52" s="93"/>
      <c r="N52" s="58"/>
      <c r="O52" s="96"/>
    </row>
    <row r="53" spans="2:15" s="115" customFormat="1" ht="30.75" customHeight="1">
      <c r="B53" s="230"/>
      <c r="C53" s="233"/>
      <c r="D53" s="245"/>
      <c r="E53" s="228"/>
      <c r="F53" s="105" t="s">
        <v>70</v>
      </c>
      <c r="G53" s="29">
        <v>1.5</v>
      </c>
      <c r="H53" s="147" t="s">
        <v>99</v>
      </c>
      <c r="I53" s="160">
        <v>15</v>
      </c>
      <c r="J53" s="130"/>
      <c r="K53" s="120">
        <f t="shared" si="0"/>
        <v>0</v>
      </c>
      <c r="L53" s="132"/>
      <c r="M53" s="130"/>
      <c r="N53" s="120"/>
      <c r="O53" s="132"/>
    </row>
    <row r="54" spans="2:15" s="115" customFormat="1" ht="30.75" customHeight="1">
      <c r="B54" s="230"/>
      <c r="C54" s="233"/>
      <c r="D54" s="245"/>
      <c r="E54" s="228"/>
      <c r="F54" s="105" t="s">
        <v>146</v>
      </c>
      <c r="G54" s="29">
        <v>1</v>
      </c>
      <c r="H54" s="147" t="s">
        <v>99</v>
      </c>
      <c r="I54" s="160">
        <v>20</v>
      </c>
      <c r="J54" s="130"/>
      <c r="K54" s="120">
        <f t="shared" si="0"/>
        <v>0</v>
      </c>
      <c r="L54" s="132"/>
      <c r="M54" s="130"/>
      <c r="N54" s="120"/>
      <c r="O54" s="132"/>
    </row>
    <row r="55" spans="2:15" ht="30.75" customHeight="1" thickBot="1">
      <c r="B55" s="230"/>
      <c r="C55" s="233"/>
      <c r="D55" s="245"/>
      <c r="E55" s="228"/>
      <c r="F55" s="105" t="s">
        <v>79</v>
      </c>
      <c r="G55" s="29">
        <v>0.25</v>
      </c>
      <c r="H55" s="147" t="s">
        <v>99</v>
      </c>
      <c r="I55" s="160">
        <f>G55*10</f>
        <v>2.5</v>
      </c>
      <c r="J55" s="93"/>
      <c r="K55" s="58">
        <f t="shared" si="0"/>
        <v>0</v>
      </c>
      <c r="L55" s="96"/>
      <c r="M55" s="93"/>
      <c r="N55" s="58"/>
      <c r="O55" s="96"/>
    </row>
    <row r="56" spans="2:15" ht="15" thickBot="1">
      <c r="B56" s="230"/>
      <c r="C56" s="233"/>
      <c r="D56" s="166"/>
      <c r="E56" s="167"/>
      <c r="F56" s="167"/>
      <c r="G56" s="168"/>
      <c r="H56" s="168"/>
      <c r="I56" s="168"/>
      <c r="J56" s="57"/>
      <c r="K56" s="59">
        <f>IF(SUM(K50:K55)&gt;=E50,E50,SUM(K50:K55))</f>
        <v>0</v>
      </c>
      <c r="L56" s="60"/>
      <c r="M56" s="57"/>
      <c r="N56" s="59"/>
      <c r="O56" s="60"/>
    </row>
    <row r="57" spans="2:15" ht="24.75" customHeight="1">
      <c r="B57" s="230"/>
      <c r="C57" s="233"/>
      <c r="D57" s="244" t="s">
        <v>148</v>
      </c>
      <c r="E57" s="226">
        <v>20</v>
      </c>
      <c r="F57" s="6" t="s">
        <v>18</v>
      </c>
      <c r="G57" s="4">
        <v>2</v>
      </c>
      <c r="H57" s="157" t="s">
        <v>100</v>
      </c>
      <c r="I57" s="158">
        <v>4</v>
      </c>
      <c r="J57" s="92"/>
      <c r="K57" s="80">
        <f t="shared" si="0"/>
        <v>0</v>
      </c>
      <c r="L57" s="95"/>
      <c r="M57" s="92"/>
      <c r="N57" s="80"/>
      <c r="O57" s="95"/>
    </row>
    <row r="58" spans="2:15" ht="24.75" customHeight="1">
      <c r="B58" s="230"/>
      <c r="C58" s="233"/>
      <c r="D58" s="245"/>
      <c r="E58" s="228"/>
      <c r="F58" s="105" t="s">
        <v>19</v>
      </c>
      <c r="G58" s="29">
        <v>1.5</v>
      </c>
      <c r="H58" s="147" t="s">
        <v>101</v>
      </c>
      <c r="I58" s="160">
        <f>4*G58</f>
        <v>6</v>
      </c>
      <c r="J58" s="93"/>
      <c r="K58" s="58">
        <f t="shared" si="0"/>
        <v>0</v>
      </c>
      <c r="L58" s="96"/>
      <c r="M58" s="93"/>
      <c r="N58" s="58"/>
      <c r="O58" s="96"/>
    </row>
    <row r="59" spans="2:15" s="115" customFormat="1" ht="24.75" customHeight="1">
      <c r="B59" s="230"/>
      <c r="C59" s="233"/>
      <c r="D59" s="245"/>
      <c r="E59" s="228"/>
      <c r="F59" s="105" t="s">
        <v>80</v>
      </c>
      <c r="G59" s="29">
        <v>1</v>
      </c>
      <c r="H59" s="147" t="s">
        <v>100</v>
      </c>
      <c r="I59" s="161">
        <f>G59*10</f>
        <v>10</v>
      </c>
      <c r="J59" s="134"/>
      <c r="K59" s="120">
        <f t="shared" si="0"/>
        <v>0</v>
      </c>
      <c r="L59" s="135"/>
      <c r="M59" s="134"/>
      <c r="N59" s="120"/>
      <c r="O59" s="135"/>
    </row>
    <row r="60" spans="2:15" ht="24.75" customHeight="1" thickBot="1">
      <c r="B60" s="230"/>
      <c r="C60" s="233"/>
      <c r="D60" s="245"/>
      <c r="E60" s="228"/>
      <c r="F60" s="105" t="s">
        <v>82</v>
      </c>
      <c r="G60" s="29">
        <v>0.5</v>
      </c>
      <c r="H60" s="147" t="s">
        <v>101</v>
      </c>
      <c r="I60" s="161">
        <f>G60*20</f>
        <v>10</v>
      </c>
      <c r="J60" s="98"/>
      <c r="K60" s="58">
        <f t="shared" si="0"/>
        <v>0</v>
      </c>
      <c r="L60" s="99"/>
      <c r="M60" s="98"/>
      <c r="N60" s="58"/>
      <c r="O60" s="99"/>
    </row>
    <row r="61" spans="2:15" ht="15" thickBot="1">
      <c r="B61" s="230"/>
      <c r="C61" s="233"/>
      <c r="D61" s="166"/>
      <c r="E61" s="167"/>
      <c r="F61" s="167"/>
      <c r="G61" s="168"/>
      <c r="H61" s="168"/>
      <c r="I61" s="168"/>
      <c r="J61" s="57"/>
      <c r="K61" s="59">
        <f>IF(SUM(K57:K60)&gt;=E57,E57,SUM(K57:K60))</f>
        <v>0</v>
      </c>
      <c r="L61" s="60"/>
      <c r="M61" s="57"/>
      <c r="N61" s="59"/>
      <c r="O61" s="60"/>
    </row>
    <row r="62" spans="2:15" ht="44.25" customHeight="1">
      <c r="B62" s="230"/>
      <c r="C62" s="233"/>
      <c r="D62" s="237" t="s">
        <v>149</v>
      </c>
      <c r="E62" s="227">
        <v>30</v>
      </c>
      <c r="F62" s="153" t="s">
        <v>125</v>
      </c>
      <c r="G62" s="144">
        <v>7.5</v>
      </c>
      <c r="H62" s="157" t="s">
        <v>102</v>
      </c>
      <c r="I62" s="159">
        <v>15</v>
      </c>
      <c r="J62" s="92"/>
      <c r="K62" s="80">
        <f t="shared" si="0"/>
        <v>0</v>
      </c>
      <c r="L62" s="95"/>
      <c r="M62" s="92"/>
      <c r="N62" s="80"/>
      <c r="O62" s="95"/>
    </row>
    <row r="63" spans="2:15" ht="44.25" customHeight="1" thickBot="1">
      <c r="B63" s="230"/>
      <c r="C63" s="233"/>
      <c r="D63" s="238"/>
      <c r="E63" s="239"/>
      <c r="F63" s="182" t="s">
        <v>136</v>
      </c>
      <c r="G63" s="146"/>
      <c r="H63" s="156"/>
      <c r="I63" s="161">
        <v>25</v>
      </c>
      <c r="J63" s="94">
        <f>'Anexo A'!F45</f>
        <v>0</v>
      </c>
      <c r="K63" s="223">
        <f>IF(J63&gt;=I63,I63,J63)</f>
        <v>0</v>
      </c>
      <c r="L63" s="97"/>
      <c r="M63" s="94"/>
      <c r="N63" s="81"/>
      <c r="O63" s="97"/>
    </row>
    <row r="64" spans="2:15" ht="15" thickBot="1">
      <c r="B64" s="231"/>
      <c r="C64" s="234"/>
      <c r="D64" s="73"/>
      <c r="E64" s="74"/>
      <c r="F64" s="74"/>
      <c r="G64" s="123"/>
      <c r="H64" s="75"/>
      <c r="I64" s="123"/>
      <c r="J64" s="62"/>
      <c r="K64" s="63">
        <f>IF(SUM(K62:K63)&gt;=E62,E62,SUM(K62:K63))</f>
        <v>0</v>
      </c>
      <c r="L64" s="64"/>
      <c r="M64" s="62"/>
      <c r="N64" s="63"/>
      <c r="O64" s="64"/>
    </row>
    <row r="65" spans="2:15" ht="15" thickBot="1">
      <c r="B65" s="69" t="s">
        <v>20</v>
      </c>
      <c r="C65" s="70">
        <f>C12</f>
        <v>200</v>
      </c>
      <c r="D65" s="71"/>
      <c r="E65" s="71"/>
      <c r="F65" s="71"/>
      <c r="G65" s="106"/>
      <c r="H65" s="68" t="s">
        <v>11</v>
      </c>
      <c r="I65" s="122"/>
      <c r="J65" s="71"/>
      <c r="K65" s="76">
        <f>+K64+K61+K56+K49+K39+K26+K22+K17</f>
        <v>0</v>
      </c>
      <c r="L65" s="72"/>
      <c r="M65" s="71"/>
      <c r="N65" s="76"/>
      <c r="O65" s="72"/>
    </row>
    <row r="66" spans="2:15" ht="15">
      <c r="B66" s="266" t="s">
        <v>108</v>
      </c>
      <c r="C66" s="256">
        <v>200</v>
      </c>
      <c r="D66" s="259" t="s">
        <v>150</v>
      </c>
      <c r="E66" s="262">
        <v>120</v>
      </c>
      <c r="F66" s="41" t="s">
        <v>137</v>
      </c>
      <c r="G66" s="108">
        <v>60</v>
      </c>
      <c r="H66" s="42" t="s">
        <v>61</v>
      </c>
      <c r="I66" s="23">
        <v>60</v>
      </c>
      <c r="J66" s="92"/>
      <c r="K66" s="80">
        <f aca="true" t="shared" si="1" ref="K66:K73">IF(J66*G66&gt;I66,I66,G66*J66)</f>
        <v>0</v>
      </c>
      <c r="L66" s="95"/>
      <c r="M66" s="92"/>
      <c r="N66" s="80"/>
      <c r="O66" s="95"/>
    </row>
    <row r="67" spans="2:15" s="115" customFormat="1" ht="20">
      <c r="B67" s="267"/>
      <c r="C67" s="270"/>
      <c r="D67" s="272"/>
      <c r="E67" s="274"/>
      <c r="F67" s="140" t="s">
        <v>138</v>
      </c>
      <c r="G67" s="114">
        <v>40</v>
      </c>
      <c r="H67" s="141" t="s">
        <v>61</v>
      </c>
      <c r="I67" s="26">
        <v>40</v>
      </c>
      <c r="J67" s="136"/>
      <c r="K67" s="137">
        <f t="shared" si="1"/>
        <v>0</v>
      </c>
      <c r="L67" s="138"/>
      <c r="M67" s="136"/>
      <c r="N67" s="137"/>
      <c r="O67" s="138"/>
    </row>
    <row r="68" spans="2:15" s="115" customFormat="1" ht="15">
      <c r="B68" s="267"/>
      <c r="C68" s="270"/>
      <c r="D68" s="272"/>
      <c r="E68" s="274"/>
      <c r="F68" s="140" t="s">
        <v>112</v>
      </c>
      <c r="G68" s="114">
        <v>6</v>
      </c>
      <c r="H68" s="141" t="s">
        <v>62</v>
      </c>
      <c r="I68" s="26">
        <f>G68*3</f>
        <v>18</v>
      </c>
      <c r="J68" s="136"/>
      <c r="K68" s="137">
        <f t="shared" si="1"/>
        <v>0</v>
      </c>
      <c r="L68" s="138"/>
      <c r="M68" s="136"/>
      <c r="N68" s="137"/>
      <c r="O68" s="138"/>
    </row>
    <row r="69" spans="2:15" s="115" customFormat="1" ht="22.5" customHeight="1">
      <c r="B69" s="267"/>
      <c r="C69" s="270"/>
      <c r="D69" s="272"/>
      <c r="E69" s="274"/>
      <c r="F69" s="140" t="s">
        <v>113</v>
      </c>
      <c r="G69" s="114">
        <v>4</v>
      </c>
      <c r="H69" s="141" t="s">
        <v>62</v>
      </c>
      <c r="I69" s="26">
        <f>G69*3</f>
        <v>12</v>
      </c>
      <c r="J69" s="136"/>
      <c r="K69" s="137">
        <f t="shared" si="1"/>
        <v>0</v>
      </c>
      <c r="L69" s="138"/>
      <c r="M69" s="136"/>
      <c r="N69" s="137"/>
      <c r="O69" s="138"/>
    </row>
    <row r="70" spans="2:15" ht="22.5" customHeight="1">
      <c r="B70" s="268"/>
      <c r="C70" s="257"/>
      <c r="D70" s="260"/>
      <c r="E70" s="263"/>
      <c r="F70" s="48" t="s">
        <v>139</v>
      </c>
      <c r="G70" s="109">
        <v>5</v>
      </c>
      <c r="H70" s="44" t="s">
        <v>63</v>
      </c>
      <c r="I70" s="25">
        <v>25</v>
      </c>
      <c r="J70" s="93"/>
      <c r="K70" s="58">
        <f t="shared" si="1"/>
        <v>0</v>
      </c>
      <c r="L70" s="96"/>
      <c r="M70" s="93"/>
      <c r="N70" s="58"/>
      <c r="O70" s="96"/>
    </row>
    <row r="71" spans="2:15" ht="22.5" customHeight="1">
      <c r="B71" s="268"/>
      <c r="C71" s="257"/>
      <c r="D71" s="260"/>
      <c r="E71" s="263"/>
      <c r="F71" s="48" t="s">
        <v>114</v>
      </c>
      <c r="G71" s="109">
        <v>3</v>
      </c>
      <c r="H71" s="44" t="s">
        <v>63</v>
      </c>
      <c r="I71" s="25">
        <v>15</v>
      </c>
      <c r="J71" s="93"/>
      <c r="K71" s="101">
        <f t="shared" si="1"/>
        <v>0</v>
      </c>
      <c r="L71" s="96"/>
      <c r="M71" s="93"/>
      <c r="N71" s="101"/>
      <c r="O71" s="96"/>
    </row>
    <row r="72" spans="2:15" ht="22.5" customHeight="1">
      <c r="B72" s="268"/>
      <c r="C72" s="257"/>
      <c r="D72" s="260"/>
      <c r="E72" s="263"/>
      <c r="F72" s="103" t="s">
        <v>22</v>
      </c>
      <c r="G72" s="113">
        <v>0.5</v>
      </c>
      <c r="H72" s="54" t="s">
        <v>64</v>
      </c>
      <c r="I72" s="24">
        <v>2</v>
      </c>
      <c r="J72" s="93"/>
      <c r="K72" s="58">
        <f t="shared" si="1"/>
        <v>0</v>
      </c>
      <c r="L72" s="96"/>
      <c r="M72" s="93"/>
      <c r="N72" s="58"/>
      <c r="O72" s="96"/>
    </row>
    <row r="73" spans="2:15" ht="22.5" customHeight="1" thickBot="1">
      <c r="B73" s="268"/>
      <c r="C73" s="257"/>
      <c r="D73" s="273"/>
      <c r="E73" s="275"/>
      <c r="F73" s="49" t="s">
        <v>105</v>
      </c>
      <c r="G73" s="107">
        <v>1</v>
      </c>
      <c r="H73" s="50" t="s">
        <v>64</v>
      </c>
      <c r="I73" s="21">
        <v>4</v>
      </c>
      <c r="J73" s="94"/>
      <c r="K73" s="81">
        <f t="shared" si="1"/>
        <v>0</v>
      </c>
      <c r="L73" s="97"/>
      <c r="M73" s="94"/>
      <c r="N73" s="81"/>
      <c r="O73" s="97"/>
    </row>
    <row r="74" spans="2:15" ht="15" thickBot="1">
      <c r="B74" s="268"/>
      <c r="C74" s="257"/>
      <c r="D74" s="55"/>
      <c r="E74" s="55"/>
      <c r="F74" s="55"/>
      <c r="G74" s="119"/>
      <c r="H74" s="56"/>
      <c r="I74" s="119"/>
      <c r="J74" s="57"/>
      <c r="K74" s="59">
        <f>IF(SUM(K66:K73)&gt;=E66,E66,SUM(K66:K73))</f>
        <v>0</v>
      </c>
      <c r="L74" s="60"/>
      <c r="M74" s="57"/>
      <c r="N74" s="59"/>
      <c r="O74" s="60"/>
    </row>
    <row r="75" spans="2:15" ht="34" customHeight="1">
      <c r="B75" s="268"/>
      <c r="C75" s="257"/>
      <c r="D75" s="259" t="s">
        <v>151</v>
      </c>
      <c r="E75" s="262">
        <v>40</v>
      </c>
      <c r="F75" s="6" t="s">
        <v>143</v>
      </c>
      <c r="G75" s="4">
        <v>7.5</v>
      </c>
      <c r="H75" s="42" t="s">
        <v>144</v>
      </c>
      <c r="I75" s="23">
        <f>G75*5</f>
        <v>37.5</v>
      </c>
      <c r="J75" s="92"/>
      <c r="K75" s="80">
        <f aca="true" t="shared" si="2" ref="K75:K76">IF(J75*G75&gt;I75,I75,G75*J75)</f>
        <v>0</v>
      </c>
      <c r="L75" s="95"/>
      <c r="M75" s="92"/>
      <c r="N75" s="80"/>
      <c r="O75" s="95"/>
    </row>
    <row r="76" spans="2:15" ht="40" customHeight="1" thickBot="1">
      <c r="B76" s="268"/>
      <c r="C76" s="257"/>
      <c r="D76" s="273"/>
      <c r="E76" s="275"/>
      <c r="F76" s="5" t="s">
        <v>115</v>
      </c>
      <c r="G76" s="3">
        <v>6</v>
      </c>
      <c r="H76" s="45" t="s">
        <v>145</v>
      </c>
      <c r="I76" s="22">
        <f>G76*5</f>
        <v>30</v>
      </c>
      <c r="J76" s="94"/>
      <c r="K76" s="81">
        <f t="shared" si="2"/>
        <v>0</v>
      </c>
      <c r="L76" s="97"/>
      <c r="M76" s="94"/>
      <c r="N76" s="81"/>
      <c r="O76" s="97"/>
    </row>
    <row r="77" spans="2:15" ht="15" thickBot="1">
      <c r="B77" s="268"/>
      <c r="C77" s="257"/>
      <c r="D77" s="55"/>
      <c r="E77" s="55"/>
      <c r="F77" s="55"/>
      <c r="G77" s="119"/>
      <c r="H77" s="56"/>
      <c r="I77" s="119"/>
      <c r="J77" s="57"/>
      <c r="K77" s="121">
        <f>IF(SUM(K75:K76)&gt;=E75,E75,SUM(K75:K76))</f>
        <v>0</v>
      </c>
      <c r="L77" s="60"/>
      <c r="M77" s="57"/>
      <c r="N77" s="59"/>
      <c r="O77" s="60"/>
    </row>
    <row r="78" spans="2:15" ht="23.5" customHeight="1">
      <c r="B78" s="268"/>
      <c r="C78" s="257"/>
      <c r="D78" s="259" t="s">
        <v>161</v>
      </c>
      <c r="E78" s="262">
        <v>40</v>
      </c>
      <c r="F78" s="47" t="s">
        <v>164</v>
      </c>
      <c r="G78" s="108">
        <v>0.5</v>
      </c>
      <c r="H78" s="42" t="s">
        <v>65</v>
      </c>
      <c r="I78" s="23">
        <v>2.5</v>
      </c>
      <c r="J78" s="92"/>
      <c r="K78" s="80">
        <f>IF(J78*G78&gt;I78,I78,G78*J78)</f>
        <v>0</v>
      </c>
      <c r="L78" s="95"/>
      <c r="M78" s="92"/>
      <c r="N78" s="80"/>
      <c r="O78" s="95"/>
    </row>
    <row r="79" spans="2:15" ht="29.15" customHeight="1">
      <c r="B79" s="268"/>
      <c r="C79" s="257"/>
      <c r="D79" s="260"/>
      <c r="E79" s="263"/>
      <c r="F79" s="46" t="s">
        <v>67</v>
      </c>
      <c r="G79" s="109" t="s">
        <v>68</v>
      </c>
      <c r="H79" s="139" t="s">
        <v>69</v>
      </c>
      <c r="I79" s="25">
        <v>30</v>
      </c>
      <c r="J79" s="93"/>
      <c r="K79" s="224"/>
      <c r="L79" s="96"/>
      <c r="M79" s="93"/>
      <c r="N79" s="58"/>
      <c r="O79" s="96"/>
    </row>
    <row r="80" spans="2:15" s="115" customFormat="1" ht="26.15" customHeight="1">
      <c r="B80" s="268"/>
      <c r="C80" s="257"/>
      <c r="D80" s="276"/>
      <c r="E80" s="277"/>
      <c r="F80" s="2" t="s">
        <v>162</v>
      </c>
      <c r="G80" s="113">
        <v>2.5</v>
      </c>
      <c r="H80" s="1" t="s">
        <v>66</v>
      </c>
      <c r="I80" s="24">
        <v>7.5</v>
      </c>
      <c r="J80" s="134"/>
      <c r="K80" s="155">
        <f aca="true" t="shared" si="3" ref="K80">IF(J80*G80&gt;I80,I80,G80*J80)</f>
        <v>0</v>
      </c>
      <c r="L80" s="135"/>
      <c r="M80" s="134"/>
      <c r="N80" s="18"/>
      <c r="O80" s="135"/>
    </row>
    <row r="81" spans="2:15" ht="26.5" customHeight="1" thickBot="1">
      <c r="B81" s="268"/>
      <c r="C81" s="257"/>
      <c r="D81" s="273"/>
      <c r="E81" s="275"/>
      <c r="F81" s="49" t="s">
        <v>163</v>
      </c>
      <c r="G81" s="107">
        <v>2.5</v>
      </c>
      <c r="H81" s="50" t="s">
        <v>66</v>
      </c>
      <c r="I81" s="21">
        <v>5</v>
      </c>
      <c r="J81" s="94"/>
      <c r="K81" s="81">
        <f aca="true" t="shared" si="4" ref="K81">IF(J81*G81&gt;I81,I81,G81*J81)</f>
        <v>0</v>
      </c>
      <c r="L81" s="97"/>
      <c r="M81" s="94"/>
      <c r="N81" s="81"/>
      <c r="O81" s="97"/>
    </row>
    <row r="82" spans="2:15" ht="15" thickBot="1">
      <c r="B82" s="269"/>
      <c r="C82" s="271"/>
      <c r="D82" s="55"/>
      <c r="E82" s="55"/>
      <c r="F82" s="55"/>
      <c r="G82" s="119"/>
      <c r="H82" s="56"/>
      <c r="I82" s="119"/>
      <c r="J82" s="57"/>
      <c r="K82" s="59">
        <f>IF(SUM(K78:K81)&gt;=E78,E78,SUM(K78:K81))</f>
        <v>0</v>
      </c>
      <c r="L82" s="60"/>
      <c r="M82" s="57"/>
      <c r="N82" s="59"/>
      <c r="O82" s="60"/>
    </row>
    <row r="83" spans="2:15" ht="15" thickBot="1">
      <c r="B83" s="86" t="s">
        <v>23</v>
      </c>
      <c r="C83" s="87">
        <v>200</v>
      </c>
      <c r="D83" s="71"/>
      <c r="E83" s="71"/>
      <c r="F83" s="71"/>
      <c r="G83" s="106"/>
      <c r="H83" s="68" t="s">
        <v>21</v>
      </c>
      <c r="I83" s="127"/>
      <c r="J83" s="83"/>
      <c r="K83" s="84">
        <f>K82+K77+K74</f>
        <v>0</v>
      </c>
      <c r="L83" s="85"/>
      <c r="M83" s="83"/>
      <c r="N83" s="84"/>
      <c r="O83" s="85"/>
    </row>
    <row r="84" spans="2:15" ht="18" customHeight="1">
      <c r="B84" s="253" t="s">
        <v>109</v>
      </c>
      <c r="C84" s="256">
        <v>200</v>
      </c>
      <c r="D84" s="259" t="s">
        <v>25</v>
      </c>
      <c r="E84" s="262">
        <v>140</v>
      </c>
      <c r="F84" s="47" t="s">
        <v>26</v>
      </c>
      <c r="G84" s="108">
        <v>30</v>
      </c>
      <c r="H84" s="124" t="s">
        <v>53</v>
      </c>
      <c r="I84" s="23">
        <f>G84*2</f>
        <v>60</v>
      </c>
      <c r="J84" s="92"/>
      <c r="K84" s="80">
        <f>IF(J84*G84&gt;I84,I84,G84*J84)</f>
        <v>0</v>
      </c>
      <c r="L84" s="95"/>
      <c r="M84" s="92"/>
      <c r="N84" s="80"/>
      <c r="O84" s="95"/>
    </row>
    <row r="85" spans="2:15" ht="20.5" customHeight="1">
      <c r="B85" s="254"/>
      <c r="C85" s="257"/>
      <c r="D85" s="260"/>
      <c r="E85" s="263"/>
      <c r="F85" s="48" t="s">
        <v>27</v>
      </c>
      <c r="G85" s="109">
        <v>25</v>
      </c>
      <c r="H85" s="120" t="s">
        <v>53</v>
      </c>
      <c r="I85" s="25">
        <f>G85*2</f>
        <v>50</v>
      </c>
      <c r="J85" s="93"/>
      <c r="K85" s="58">
        <f aca="true" t="shared" si="5" ref="K85:K101">IF(J85*G85&gt;I85,I85,G85*J85)</f>
        <v>0</v>
      </c>
      <c r="L85" s="96"/>
      <c r="M85" s="93"/>
      <c r="N85" s="58"/>
      <c r="O85" s="96"/>
    </row>
    <row r="86" spans="2:15" ht="21" customHeight="1">
      <c r="B86" s="254"/>
      <c r="C86" s="257"/>
      <c r="D86" s="260"/>
      <c r="E86" s="263"/>
      <c r="F86" s="46" t="s">
        <v>28</v>
      </c>
      <c r="G86" s="109">
        <v>25</v>
      </c>
      <c r="H86" s="120" t="str">
        <f aca="true" t="shared" si="6" ref="H86:H91">H85</f>
        <v>por ano/fração</v>
      </c>
      <c r="I86" s="25">
        <f aca="true" t="shared" si="7" ref="I86:I101">G86*2</f>
        <v>50</v>
      </c>
      <c r="J86" s="93"/>
      <c r="K86" s="58">
        <f t="shared" si="5"/>
        <v>0</v>
      </c>
      <c r="L86" s="96"/>
      <c r="M86" s="93"/>
      <c r="N86" s="58"/>
      <c r="O86" s="96"/>
    </row>
    <row r="87" spans="2:15" ht="21" customHeight="1">
      <c r="B87" s="254"/>
      <c r="C87" s="257"/>
      <c r="D87" s="260"/>
      <c r="E87" s="263"/>
      <c r="F87" s="48" t="s">
        <v>29</v>
      </c>
      <c r="G87" s="109">
        <v>12</v>
      </c>
      <c r="H87" s="120" t="str">
        <f t="shared" si="6"/>
        <v>por ano/fração</v>
      </c>
      <c r="I87" s="25">
        <f t="shared" si="7"/>
        <v>24</v>
      </c>
      <c r="J87" s="93"/>
      <c r="K87" s="58">
        <f t="shared" si="5"/>
        <v>0</v>
      </c>
      <c r="L87" s="96"/>
      <c r="M87" s="93"/>
      <c r="N87" s="58"/>
      <c r="O87" s="96"/>
    </row>
    <row r="88" spans="2:15" ht="21" customHeight="1">
      <c r="B88" s="254"/>
      <c r="C88" s="257"/>
      <c r="D88" s="260"/>
      <c r="E88" s="263"/>
      <c r="F88" s="46" t="s">
        <v>30</v>
      </c>
      <c r="G88" s="109">
        <v>6</v>
      </c>
      <c r="H88" s="120" t="str">
        <f t="shared" si="6"/>
        <v>por ano/fração</v>
      </c>
      <c r="I88" s="25">
        <f t="shared" si="7"/>
        <v>12</v>
      </c>
      <c r="J88" s="93"/>
      <c r="K88" s="58">
        <f t="shared" si="5"/>
        <v>0</v>
      </c>
      <c r="L88" s="96"/>
      <c r="M88" s="93"/>
      <c r="N88" s="58"/>
      <c r="O88" s="96"/>
    </row>
    <row r="89" spans="2:15" ht="21" customHeight="1">
      <c r="B89" s="254"/>
      <c r="C89" s="257"/>
      <c r="D89" s="260"/>
      <c r="E89" s="263"/>
      <c r="F89" s="46" t="s">
        <v>31</v>
      </c>
      <c r="G89" s="109">
        <v>6</v>
      </c>
      <c r="H89" s="120" t="str">
        <f t="shared" si="6"/>
        <v>por ano/fração</v>
      </c>
      <c r="I89" s="25">
        <f t="shared" si="7"/>
        <v>12</v>
      </c>
      <c r="J89" s="93"/>
      <c r="K89" s="58">
        <f t="shared" si="5"/>
        <v>0</v>
      </c>
      <c r="L89" s="96"/>
      <c r="M89" s="93"/>
      <c r="N89" s="58"/>
      <c r="O89" s="96"/>
    </row>
    <row r="90" spans="2:15" ht="21" customHeight="1">
      <c r="B90" s="254"/>
      <c r="C90" s="257"/>
      <c r="D90" s="260"/>
      <c r="E90" s="263"/>
      <c r="F90" s="46" t="s">
        <v>32</v>
      </c>
      <c r="G90" s="109">
        <v>15</v>
      </c>
      <c r="H90" s="120" t="str">
        <f t="shared" si="6"/>
        <v>por ano/fração</v>
      </c>
      <c r="I90" s="25">
        <f t="shared" si="7"/>
        <v>30</v>
      </c>
      <c r="J90" s="93"/>
      <c r="K90" s="58">
        <f t="shared" si="5"/>
        <v>0</v>
      </c>
      <c r="L90" s="96"/>
      <c r="M90" s="93"/>
      <c r="N90" s="58"/>
      <c r="O90" s="96"/>
    </row>
    <row r="91" spans="2:15" ht="21" customHeight="1">
      <c r="B91" s="254"/>
      <c r="C91" s="257"/>
      <c r="D91" s="260"/>
      <c r="E91" s="263"/>
      <c r="F91" s="46" t="s">
        <v>33</v>
      </c>
      <c r="G91" s="109">
        <v>3</v>
      </c>
      <c r="H91" s="120" t="str">
        <f t="shared" si="6"/>
        <v>por ano/fração</v>
      </c>
      <c r="I91" s="25">
        <f t="shared" si="7"/>
        <v>6</v>
      </c>
      <c r="J91" s="93"/>
      <c r="K91" s="58">
        <f t="shared" si="5"/>
        <v>0</v>
      </c>
      <c r="L91" s="96"/>
      <c r="M91" s="93"/>
      <c r="N91" s="58"/>
      <c r="O91" s="96"/>
    </row>
    <row r="92" spans="2:15" ht="21" customHeight="1">
      <c r="B92" s="254"/>
      <c r="C92" s="257"/>
      <c r="D92" s="260"/>
      <c r="E92" s="263"/>
      <c r="F92" s="105" t="s">
        <v>154</v>
      </c>
      <c r="G92" s="29">
        <v>20</v>
      </c>
      <c r="H92" s="120" t="str">
        <f aca="true" t="shared" si="8" ref="H92:H100">H91</f>
        <v>por ano/fração</v>
      </c>
      <c r="I92" s="25">
        <f t="shared" si="7"/>
        <v>40</v>
      </c>
      <c r="J92" s="93"/>
      <c r="K92" s="58">
        <f t="shared" si="5"/>
        <v>0</v>
      </c>
      <c r="L92" s="96"/>
      <c r="M92" s="93"/>
      <c r="N92" s="58"/>
      <c r="O92" s="96"/>
    </row>
    <row r="93" spans="2:15" ht="21" customHeight="1">
      <c r="B93" s="254"/>
      <c r="C93" s="257"/>
      <c r="D93" s="260"/>
      <c r="E93" s="263"/>
      <c r="F93" s="105" t="s">
        <v>155</v>
      </c>
      <c r="G93" s="29">
        <v>18</v>
      </c>
      <c r="H93" s="120" t="str">
        <f t="shared" si="8"/>
        <v>por ano/fração</v>
      </c>
      <c r="I93" s="25">
        <f t="shared" si="7"/>
        <v>36</v>
      </c>
      <c r="J93" s="93"/>
      <c r="K93" s="58">
        <f t="shared" si="5"/>
        <v>0</v>
      </c>
      <c r="L93" s="96"/>
      <c r="M93" s="93"/>
      <c r="N93" s="58"/>
      <c r="O93" s="96"/>
    </row>
    <row r="94" spans="2:15" ht="21" customHeight="1">
      <c r="B94" s="254"/>
      <c r="C94" s="257"/>
      <c r="D94" s="260"/>
      <c r="E94" s="263"/>
      <c r="F94" s="105" t="s">
        <v>156</v>
      </c>
      <c r="G94" s="29">
        <v>16</v>
      </c>
      <c r="H94" s="120" t="str">
        <f t="shared" si="8"/>
        <v>por ano/fração</v>
      </c>
      <c r="I94" s="25">
        <f t="shared" si="7"/>
        <v>32</v>
      </c>
      <c r="J94" s="93"/>
      <c r="K94" s="58">
        <f t="shared" si="5"/>
        <v>0</v>
      </c>
      <c r="L94" s="96"/>
      <c r="M94" s="93"/>
      <c r="N94" s="58"/>
      <c r="O94" s="96"/>
    </row>
    <row r="95" spans="2:15" ht="21" customHeight="1">
      <c r="B95" s="254"/>
      <c r="C95" s="257"/>
      <c r="D95" s="261"/>
      <c r="E95" s="263"/>
      <c r="F95" s="48" t="s">
        <v>34</v>
      </c>
      <c r="G95" s="109">
        <v>18</v>
      </c>
      <c r="H95" s="120" t="str">
        <f t="shared" si="8"/>
        <v>por ano/fração</v>
      </c>
      <c r="I95" s="25">
        <f t="shared" si="7"/>
        <v>36</v>
      </c>
      <c r="J95" s="93"/>
      <c r="K95" s="58">
        <f t="shared" si="5"/>
        <v>0</v>
      </c>
      <c r="L95" s="96"/>
      <c r="M95" s="93"/>
      <c r="N95" s="58"/>
      <c r="O95" s="96"/>
    </row>
    <row r="96" spans="2:15" ht="21" customHeight="1">
      <c r="B96" s="254"/>
      <c r="C96" s="257"/>
      <c r="D96" s="261"/>
      <c r="E96" s="263"/>
      <c r="F96" s="48" t="s">
        <v>35</v>
      </c>
      <c r="G96" s="109">
        <v>18</v>
      </c>
      <c r="H96" s="120" t="str">
        <f t="shared" si="8"/>
        <v>por ano/fração</v>
      </c>
      <c r="I96" s="25">
        <f t="shared" si="7"/>
        <v>36</v>
      </c>
      <c r="J96" s="93"/>
      <c r="K96" s="58">
        <f t="shared" si="5"/>
        <v>0</v>
      </c>
      <c r="L96" s="96"/>
      <c r="M96" s="93"/>
      <c r="N96" s="58"/>
      <c r="O96" s="96"/>
    </row>
    <row r="97" spans="2:15" ht="21" customHeight="1">
      <c r="B97" s="254"/>
      <c r="C97" s="257"/>
      <c r="D97" s="261"/>
      <c r="E97" s="263"/>
      <c r="F97" s="48" t="s">
        <v>36</v>
      </c>
      <c r="G97" s="109">
        <v>2</v>
      </c>
      <c r="H97" s="120" t="str">
        <f t="shared" si="8"/>
        <v>por ano/fração</v>
      </c>
      <c r="I97" s="25">
        <f t="shared" si="7"/>
        <v>4</v>
      </c>
      <c r="J97" s="93"/>
      <c r="K97" s="58">
        <f t="shared" si="5"/>
        <v>0</v>
      </c>
      <c r="L97" s="96"/>
      <c r="M97" s="93"/>
      <c r="N97" s="58"/>
      <c r="O97" s="96"/>
    </row>
    <row r="98" spans="2:15" ht="21" customHeight="1">
      <c r="B98" s="254"/>
      <c r="C98" s="257"/>
      <c r="D98" s="261"/>
      <c r="E98" s="263"/>
      <c r="F98" s="48" t="s">
        <v>37</v>
      </c>
      <c r="G98" s="109">
        <v>15</v>
      </c>
      <c r="H98" s="120" t="str">
        <f t="shared" si="8"/>
        <v>por ano/fração</v>
      </c>
      <c r="I98" s="25">
        <f t="shared" si="7"/>
        <v>30</v>
      </c>
      <c r="J98" s="93"/>
      <c r="K98" s="58">
        <f t="shared" si="5"/>
        <v>0</v>
      </c>
      <c r="L98" s="96"/>
      <c r="M98" s="93"/>
      <c r="N98" s="58"/>
      <c r="O98" s="96"/>
    </row>
    <row r="99" spans="2:15" ht="21" customHeight="1">
      <c r="B99" s="254"/>
      <c r="C99" s="257"/>
      <c r="D99" s="261"/>
      <c r="E99" s="263"/>
      <c r="F99" s="48" t="s">
        <v>142</v>
      </c>
      <c r="G99" s="109">
        <v>5</v>
      </c>
      <c r="H99" s="120" t="str">
        <f t="shared" si="8"/>
        <v>por ano/fração</v>
      </c>
      <c r="I99" s="25">
        <f t="shared" si="7"/>
        <v>10</v>
      </c>
      <c r="J99" s="93"/>
      <c r="K99" s="58">
        <f t="shared" si="5"/>
        <v>0</v>
      </c>
      <c r="L99" s="96"/>
      <c r="M99" s="93"/>
      <c r="N99" s="58"/>
      <c r="O99" s="96"/>
    </row>
    <row r="100" spans="2:15" ht="21" customHeight="1">
      <c r="B100" s="254"/>
      <c r="C100" s="257"/>
      <c r="D100" s="261"/>
      <c r="E100" s="263"/>
      <c r="F100" s="48" t="s">
        <v>38</v>
      </c>
      <c r="G100" s="109">
        <v>7.5</v>
      </c>
      <c r="H100" s="120" t="str">
        <f t="shared" si="8"/>
        <v>por ano/fração</v>
      </c>
      <c r="I100" s="25">
        <f t="shared" si="7"/>
        <v>15</v>
      </c>
      <c r="J100" s="93"/>
      <c r="K100" s="58">
        <f t="shared" si="5"/>
        <v>0</v>
      </c>
      <c r="L100" s="96"/>
      <c r="M100" s="93"/>
      <c r="N100" s="58"/>
      <c r="O100" s="96"/>
    </row>
    <row r="101" spans="2:15" ht="21" customHeight="1" thickBot="1">
      <c r="B101" s="254"/>
      <c r="C101" s="257"/>
      <c r="D101" s="261"/>
      <c r="E101" s="263"/>
      <c r="F101" s="48" t="s">
        <v>39</v>
      </c>
      <c r="G101" s="109">
        <v>2</v>
      </c>
      <c r="H101" s="125" t="s">
        <v>57</v>
      </c>
      <c r="I101" s="125">
        <f t="shared" si="7"/>
        <v>4</v>
      </c>
      <c r="J101" s="131"/>
      <c r="K101" s="125">
        <f t="shared" si="5"/>
        <v>0</v>
      </c>
      <c r="L101" s="133"/>
      <c r="M101" s="131"/>
      <c r="N101" s="125"/>
      <c r="O101" s="133"/>
    </row>
    <row r="102" spans="2:15" ht="21" customHeight="1" thickBot="1">
      <c r="B102" s="254"/>
      <c r="C102" s="257"/>
      <c r="D102" s="55"/>
      <c r="E102" s="55"/>
      <c r="F102" s="55"/>
      <c r="G102" s="119"/>
      <c r="H102" s="56"/>
      <c r="I102" s="20"/>
      <c r="J102" s="65"/>
      <c r="K102" s="66">
        <f>IF(SUM(K84:K101)&gt;=E84,E84,SUM(K84:K101))</f>
        <v>0</v>
      </c>
      <c r="L102" s="67"/>
      <c r="M102" s="65"/>
      <c r="N102" s="66"/>
      <c r="O102" s="67"/>
    </row>
    <row r="103" spans="2:15" ht="21" customHeight="1">
      <c r="B103" s="254"/>
      <c r="C103" s="257"/>
      <c r="D103" s="259" t="s">
        <v>40</v>
      </c>
      <c r="E103" s="262">
        <v>60</v>
      </c>
      <c r="F103" s="41" t="s">
        <v>41</v>
      </c>
      <c r="G103" s="108">
        <v>4.5</v>
      </c>
      <c r="H103" s="19" t="s">
        <v>58</v>
      </c>
      <c r="I103" s="111">
        <f>G103*3</f>
        <v>13.5</v>
      </c>
      <c r="J103" s="92"/>
      <c r="K103" s="80">
        <f>IF(J103*G103&gt;I103,I103,G103*J103)</f>
        <v>0</v>
      </c>
      <c r="L103" s="95"/>
      <c r="M103" s="92"/>
      <c r="N103" s="80"/>
      <c r="O103" s="95"/>
    </row>
    <row r="104" spans="2:15" ht="21" customHeight="1">
      <c r="B104" s="255"/>
      <c r="C104" s="258"/>
      <c r="D104" s="264"/>
      <c r="E104" s="265"/>
      <c r="F104" s="43" t="s">
        <v>42</v>
      </c>
      <c r="G104" s="109">
        <v>4</v>
      </c>
      <c r="H104" s="8" t="s">
        <v>58</v>
      </c>
      <c r="I104" s="110">
        <f>G104*3</f>
        <v>12</v>
      </c>
      <c r="J104" s="93"/>
      <c r="K104" s="58">
        <f aca="true" t="shared" si="9" ref="K104:K109">IF(J104*G104&gt;I104,I104,G104*J104)</f>
        <v>0</v>
      </c>
      <c r="L104" s="96"/>
      <c r="M104" s="93"/>
      <c r="N104" s="58"/>
      <c r="O104" s="96"/>
    </row>
    <row r="105" spans="2:15" ht="21" customHeight="1">
      <c r="B105" s="255"/>
      <c r="C105" s="258"/>
      <c r="D105" s="264"/>
      <c r="E105" s="265"/>
      <c r="F105" s="43" t="s">
        <v>59</v>
      </c>
      <c r="G105" s="109">
        <v>2</v>
      </c>
      <c r="H105" s="8" t="s">
        <v>58</v>
      </c>
      <c r="I105" s="110">
        <v>8</v>
      </c>
      <c r="J105" s="93"/>
      <c r="K105" s="58">
        <f t="shared" si="9"/>
        <v>0</v>
      </c>
      <c r="L105" s="96"/>
      <c r="M105" s="93"/>
      <c r="N105" s="58"/>
      <c r="O105" s="96"/>
    </row>
    <row r="106" spans="2:15" ht="21" customHeight="1">
      <c r="B106" s="255"/>
      <c r="C106" s="258"/>
      <c r="D106" s="264"/>
      <c r="E106" s="265"/>
      <c r="F106" s="43" t="s">
        <v>43</v>
      </c>
      <c r="G106" s="109">
        <v>3</v>
      </c>
      <c r="H106" s="8" t="s">
        <v>60</v>
      </c>
      <c r="I106" s="110">
        <v>12</v>
      </c>
      <c r="J106" s="93"/>
      <c r="K106" s="58">
        <f t="shared" si="9"/>
        <v>0</v>
      </c>
      <c r="L106" s="96"/>
      <c r="M106" s="93"/>
      <c r="N106" s="58"/>
      <c r="O106" s="96"/>
    </row>
    <row r="107" spans="2:15" s="115" customFormat="1" ht="21" customHeight="1">
      <c r="B107" s="255"/>
      <c r="C107" s="258"/>
      <c r="D107" s="264"/>
      <c r="E107" s="265"/>
      <c r="F107" s="117" t="s">
        <v>52</v>
      </c>
      <c r="G107" s="109">
        <v>4</v>
      </c>
      <c r="H107" s="120" t="s">
        <v>53</v>
      </c>
      <c r="I107" s="110">
        <v>8</v>
      </c>
      <c r="J107" s="130"/>
      <c r="K107" s="120">
        <f t="shared" si="9"/>
        <v>0</v>
      </c>
      <c r="L107" s="132"/>
      <c r="M107" s="130"/>
      <c r="N107" s="120"/>
      <c r="O107" s="132"/>
    </row>
    <row r="108" spans="2:15" ht="21" customHeight="1">
      <c r="B108" s="255"/>
      <c r="C108" s="258"/>
      <c r="D108" s="264"/>
      <c r="E108" s="265"/>
      <c r="F108" s="43" t="s">
        <v>44</v>
      </c>
      <c r="G108" s="109">
        <v>1</v>
      </c>
      <c r="H108" s="8" t="s">
        <v>58</v>
      </c>
      <c r="I108" s="110">
        <v>3</v>
      </c>
      <c r="J108" s="93"/>
      <c r="K108" s="58">
        <f t="shared" si="9"/>
        <v>0</v>
      </c>
      <c r="L108" s="96"/>
      <c r="M108" s="93"/>
      <c r="N108" s="58"/>
      <c r="O108" s="96"/>
    </row>
    <row r="109" spans="2:15" ht="21" customHeight="1">
      <c r="B109" s="255"/>
      <c r="C109" s="258"/>
      <c r="D109" s="264"/>
      <c r="E109" s="265"/>
      <c r="F109" s="43" t="s">
        <v>45</v>
      </c>
      <c r="G109" s="109">
        <v>6</v>
      </c>
      <c r="H109" s="120" t="s">
        <v>53</v>
      </c>
      <c r="I109" s="110">
        <v>12</v>
      </c>
      <c r="J109" s="93"/>
      <c r="K109" s="58">
        <f t="shared" si="9"/>
        <v>0</v>
      </c>
      <c r="L109" s="96"/>
      <c r="M109" s="93"/>
      <c r="N109" s="58"/>
      <c r="O109" s="96"/>
    </row>
    <row r="110" spans="2:15" ht="21" customHeight="1" thickBot="1">
      <c r="B110" s="255"/>
      <c r="C110" s="258"/>
      <c r="D110" s="264"/>
      <c r="E110" s="265"/>
      <c r="F110" s="43" t="s">
        <v>46</v>
      </c>
      <c r="G110" s="109">
        <v>3</v>
      </c>
      <c r="H110" s="125" t="s">
        <v>53</v>
      </c>
      <c r="I110" s="110">
        <v>6</v>
      </c>
      <c r="J110" s="93"/>
      <c r="K110" s="58">
        <f>IF(J110*G110&gt;I110,I110,G110*J110)</f>
        <v>0</v>
      </c>
      <c r="L110" s="96"/>
      <c r="M110" s="93"/>
      <c r="N110" s="58"/>
      <c r="O110" s="96"/>
    </row>
    <row r="111" spans="2:15" ht="15" thickBot="1">
      <c r="B111" s="104"/>
      <c r="C111" s="61"/>
      <c r="D111" s="55"/>
      <c r="E111" s="55"/>
      <c r="F111" s="55"/>
      <c r="G111" s="119"/>
      <c r="H111" s="56"/>
      <c r="I111" s="119"/>
      <c r="J111" s="57"/>
      <c r="K111" s="59">
        <f>IF(SUM(K103:K110)&gt;=E103,E103,SUM(K103:K110))</f>
        <v>0</v>
      </c>
      <c r="L111" s="60"/>
      <c r="M111" s="57"/>
      <c r="N111" s="59"/>
      <c r="O111" s="60"/>
    </row>
    <row r="112" spans="2:15" ht="15" thickBot="1">
      <c r="B112" s="86" t="s">
        <v>47</v>
      </c>
      <c r="C112" s="87">
        <v>200</v>
      </c>
      <c r="D112" s="83"/>
      <c r="E112" s="83"/>
      <c r="F112" s="83"/>
      <c r="G112" s="28"/>
      <c r="H112" s="88" t="s">
        <v>24</v>
      </c>
      <c r="I112" s="127"/>
      <c r="J112" s="83"/>
      <c r="K112" s="84">
        <f>(K111+K102)</f>
        <v>0</v>
      </c>
      <c r="L112" s="85"/>
      <c r="M112" s="83"/>
      <c r="N112" s="84"/>
      <c r="O112" s="85"/>
    </row>
    <row r="113" spans="2:15" ht="15" thickBot="1">
      <c r="B113" s="37" t="s">
        <v>48</v>
      </c>
      <c r="C113" s="38">
        <f>C112+C83+C65</f>
        <v>600</v>
      </c>
      <c r="D113" s="39"/>
      <c r="E113" s="39"/>
      <c r="F113" s="39"/>
      <c r="G113" s="128"/>
      <c r="H113" s="91" t="s">
        <v>48</v>
      </c>
      <c r="I113" s="129"/>
      <c r="J113" s="89"/>
      <c r="K113" s="90">
        <f>(K65*E117+K83*E118+K112*E119)/10</f>
        <v>0</v>
      </c>
      <c r="L113" s="40"/>
      <c r="M113" s="89"/>
      <c r="N113" s="90"/>
      <c r="O113" s="40"/>
    </row>
    <row r="115" spans="2:15" ht="15">
      <c r="B115" s="30"/>
      <c r="C115" s="30"/>
      <c r="D115" s="30"/>
      <c r="E115" s="30"/>
      <c r="F115" s="51"/>
      <c r="G115" s="27"/>
      <c r="H115" s="30"/>
      <c r="J115" s="30"/>
      <c r="K115" s="30"/>
      <c r="L115" s="30"/>
      <c r="M115" s="30"/>
      <c r="N115" s="30"/>
      <c r="O115" s="30"/>
    </row>
    <row r="116" spans="4:7" ht="15">
      <c r="D116" s="30"/>
      <c r="E116" s="30"/>
      <c r="F116" s="51"/>
      <c r="G116" s="27"/>
    </row>
    <row r="117" spans="4:7" ht="15">
      <c r="D117" s="51" t="s">
        <v>49</v>
      </c>
      <c r="E117" s="7">
        <v>0.7</v>
      </c>
      <c r="F117" s="51"/>
      <c r="G117" s="27"/>
    </row>
    <row r="118" spans="4:7" ht="15">
      <c r="D118" s="51" t="s">
        <v>50</v>
      </c>
      <c r="E118" s="7">
        <v>0.25</v>
      </c>
      <c r="F118" s="51"/>
      <c r="G118" s="27"/>
    </row>
    <row r="119" spans="4:7" ht="15">
      <c r="D119" s="51" t="s">
        <v>51</v>
      </c>
      <c r="E119" s="7">
        <v>0.05</v>
      </c>
      <c r="F119" s="51"/>
      <c r="G119" s="27"/>
    </row>
    <row r="120" spans="4:7" ht="15">
      <c r="D120" s="51"/>
      <c r="E120" s="52">
        <v>100</v>
      </c>
      <c r="F120" s="51"/>
      <c r="G120" s="27"/>
    </row>
    <row r="121" spans="4:7" ht="15">
      <c r="D121" s="51"/>
      <c r="E121" s="51"/>
      <c r="F121" s="51"/>
      <c r="G121" s="27"/>
    </row>
  </sheetData>
  <sheetProtection password="8166" sheet="1" objects="1" scenarios="1"/>
  <mergeCells count="43">
    <mergeCell ref="B66:B82"/>
    <mergeCell ref="C66:C82"/>
    <mergeCell ref="D66:D73"/>
    <mergeCell ref="E66:E73"/>
    <mergeCell ref="D75:D76"/>
    <mergeCell ref="E75:E76"/>
    <mergeCell ref="D78:D81"/>
    <mergeCell ref="E78:E81"/>
    <mergeCell ref="B84:B110"/>
    <mergeCell ref="C84:C110"/>
    <mergeCell ref="D84:D101"/>
    <mergeCell ref="E84:E101"/>
    <mergeCell ref="D103:D110"/>
    <mergeCell ref="E103:E110"/>
    <mergeCell ref="M9:O9"/>
    <mergeCell ref="J8:O8"/>
    <mergeCell ref="J9:L9"/>
    <mergeCell ref="E57:E60"/>
    <mergeCell ref="D40:D48"/>
    <mergeCell ref="E40:E48"/>
    <mergeCell ref="E50:E55"/>
    <mergeCell ref="D57:D60"/>
    <mergeCell ref="G10:I10"/>
    <mergeCell ref="D23:D25"/>
    <mergeCell ref="D50:D55"/>
    <mergeCell ref="E23:E25"/>
    <mergeCell ref="D27:D38"/>
    <mergeCell ref="E27:E38"/>
    <mergeCell ref="D18:D21"/>
    <mergeCell ref="D12:D16"/>
    <mergeCell ref="B3:H3"/>
    <mergeCell ref="B4:H4"/>
    <mergeCell ref="B5:H5"/>
    <mergeCell ref="B6:H6"/>
    <mergeCell ref="B7:H7"/>
    <mergeCell ref="C8:E8"/>
    <mergeCell ref="E12:E16"/>
    <mergeCell ref="B12:B64"/>
    <mergeCell ref="C12:C64"/>
    <mergeCell ref="F23:F24"/>
    <mergeCell ref="D62:D63"/>
    <mergeCell ref="E62:E63"/>
    <mergeCell ref="E18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rowBreaks count="2" manualBreakCount="2">
    <brk id="65" max="16383" man="1"/>
    <brk id="83" max="16383" man="1"/>
  </rowBreaks>
  <ignoredErrors>
    <ignoredError sqref="K17 K22 K26 K39 K49 K56 K61 K74 K77 K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60"/>
  <sheetViews>
    <sheetView zoomScale="70" zoomScaleNormal="70" workbookViewId="0" topLeftCell="A1">
      <selection activeCell="F16" sqref="F16:F24"/>
    </sheetView>
  </sheetViews>
  <sheetFormatPr defaultColWidth="9.140625" defaultRowHeight="15"/>
  <cols>
    <col min="1" max="1" width="8.8515625" style="115" customWidth="1"/>
    <col min="2" max="2" width="60.421875" style="115" customWidth="1"/>
    <col min="3" max="4" width="20.140625" style="115" customWidth="1"/>
    <col min="5" max="5" width="20.140625" style="279" customWidth="1"/>
    <col min="6" max="9" width="17.8515625" style="193" customWidth="1"/>
    <col min="10" max="10" width="18.140625" style="115" customWidth="1"/>
    <col min="11" max="256" width="8.8515625" style="115" customWidth="1"/>
    <col min="257" max="257" width="60.421875" style="115" customWidth="1"/>
    <col min="258" max="258" width="14.57421875" style="115" customWidth="1"/>
    <col min="259" max="259" width="9.140625" style="115" hidden="1" customWidth="1"/>
    <col min="260" max="260" width="20.140625" style="115" customWidth="1"/>
    <col min="261" max="261" width="9.140625" style="115" hidden="1" customWidth="1"/>
    <col min="262" max="265" width="17.8515625" style="115" customWidth="1"/>
    <col min="266" max="266" width="18.140625" style="115" customWidth="1"/>
    <col min="267" max="512" width="8.8515625" style="115" customWidth="1"/>
    <col min="513" max="513" width="60.421875" style="115" customWidth="1"/>
    <col min="514" max="514" width="14.57421875" style="115" customWidth="1"/>
    <col min="515" max="515" width="9.140625" style="115" hidden="1" customWidth="1"/>
    <col min="516" max="516" width="20.140625" style="115" customWidth="1"/>
    <col min="517" max="517" width="9.140625" style="115" hidden="1" customWidth="1"/>
    <col min="518" max="521" width="17.8515625" style="115" customWidth="1"/>
    <col min="522" max="522" width="18.140625" style="115" customWidth="1"/>
    <col min="523" max="768" width="8.8515625" style="115" customWidth="1"/>
    <col min="769" max="769" width="60.421875" style="115" customWidth="1"/>
    <col min="770" max="770" width="14.57421875" style="115" customWidth="1"/>
    <col min="771" max="771" width="9.140625" style="115" hidden="1" customWidth="1"/>
    <col min="772" max="772" width="20.140625" style="115" customWidth="1"/>
    <col min="773" max="773" width="9.140625" style="115" hidden="1" customWidth="1"/>
    <col min="774" max="777" width="17.8515625" style="115" customWidth="1"/>
    <col min="778" max="778" width="18.140625" style="115" customWidth="1"/>
    <col min="779" max="1024" width="8.8515625" style="115" customWidth="1"/>
    <col min="1025" max="1025" width="60.421875" style="115" customWidth="1"/>
    <col min="1026" max="1026" width="14.57421875" style="115" customWidth="1"/>
    <col min="1027" max="1027" width="9.140625" style="115" hidden="1" customWidth="1"/>
    <col min="1028" max="1028" width="20.140625" style="115" customWidth="1"/>
    <col min="1029" max="1029" width="9.140625" style="115" hidden="1" customWidth="1"/>
    <col min="1030" max="1033" width="17.8515625" style="115" customWidth="1"/>
    <col min="1034" max="1034" width="18.140625" style="115" customWidth="1"/>
    <col min="1035" max="1280" width="8.8515625" style="115" customWidth="1"/>
    <col min="1281" max="1281" width="60.421875" style="115" customWidth="1"/>
    <col min="1282" max="1282" width="14.57421875" style="115" customWidth="1"/>
    <col min="1283" max="1283" width="9.140625" style="115" hidden="1" customWidth="1"/>
    <col min="1284" max="1284" width="20.140625" style="115" customWidth="1"/>
    <col min="1285" max="1285" width="9.140625" style="115" hidden="1" customWidth="1"/>
    <col min="1286" max="1289" width="17.8515625" style="115" customWidth="1"/>
    <col min="1290" max="1290" width="18.140625" style="115" customWidth="1"/>
    <col min="1291" max="1536" width="8.8515625" style="115" customWidth="1"/>
    <col min="1537" max="1537" width="60.421875" style="115" customWidth="1"/>
    <col min="1538" max="1538" width="14.57421875" style="115" customWidth="1"/>
    <col min="1539" max="1539" width="9.140625" style="115" hidden="1" customWidth="1"/>
    <col min="1540" max="1540" width="20.140625" style="115" customWidth="1"/>
    <col min="1541" max="1541" width="9.140625" style="115" hidden="1" customWidth="1"/>
    <col min="1542" max="1545" width="17.8515625" style="115" customWidth="1"/>
    <col min="1546" max="1546" width="18.140625" style="115" customWidth="1"/>
    <col min="1547" max="1792" width="8.8515625" style="115" customWidth="1"/>
    <col min="1793" max="1793" width="60.421875" style="115" customWidth="1"/>
    <col min="1794" max="1794" width="14.57421875" style="115" customWidth="1"/>
    <col min="1795" max="1795" width="9.140625" style="115" hidden="1" customWidth="1"/>
    <col min="1796" max="1796" width="20.140625" style="115" customWidth="1"/>
    <col min="1797" max="1797" width="9.140625" style="115" hidden="1" customWidth="1"/>
    <col min="1798" max="1801" width="17.8515625" style="115" customWidth="1"/>
    <col min="1802" max="1802" width="18.140625" style="115" customWidth="1"/>
    <col min="1803" max="2048" width="8.8515625" style="115" customWidth="1"/>
    <col min="2049" max="2049" width="60.421875" style="115" customWidth="1"/>
    <col min="2050" max="2050" width="14.57421875" style="115" customWidth="1"/>
    <col min="2051" max="2051" width="9.140625" style="115" hidden="1" customWidth="1"/>
    <col min="2052" max="2052" width="20.140625" style="115" customWidth="1"/>
    <col min="2053" max="2053" width="9.140625" style="115" hidden="1" customWidth="1"/>
    <col min="2054" max="2057" width="17.8515625" style="115" customWidth="1"/>
    <col min="2058" max="2058" width="18.140625" style="115" customWidth="1"/>
    <col min="2059" max="2304" width="8.8515625" style="115" customWidth="1"/>
    <col min="2305" max="2305" width="60.421875" style="115" customWidth="1"/>
    <col min="2306" max="2306" width="14.57421875" style="115" customWidth="1"/>
    <col min="2307" max="2307" width="9.140625" style="115" hidden="1" customWidth="1"/>
    <col min="2308" max="2308" width="20.140625" style="115" customWidth="1"/>
    <col min="2309" max="2309" width="9.140625" style="115" hidden="1" customWidth="1"/>
    <col min="2310" max="2313" width="17.8515625" style="115" customWidth="1"/>
    <col min="2314" max="2314" width="18.140625" style="115" customWidth="1"/>
    <col min="2315" max="2560" width="8.8515625" style="115" customWidth="1"/>
    <col min="2561" max="2561" width="60.421875" style="115" customWidth="1"/>
    <col min="2562" max="2562" width="14.57421875" style="115" customWidth="1"/>
    <col min="2563" max="2563" width="9.140625" style="115" hidden="1" customWidth="1"/>
    <col min="2564" max="2564" width="20.140625" style="115" customWidth="1"/>
    <col min="2565" max="2565" width="9.140625" style="115" hidden="1" customWidth="1"/>
    <col min="2566" max="2569" width="17.8515625" style="115" customWidth="1"/>
    <col min="2570" max="2570" width="18.140625" style="115" customWidth="1"/>
    <col min="2571" max="2816" width="8.8515625" style="115" customWidth="1"/>
    <col min="2817" max="2817" width="60.421875" style="115" customWidth="1"/>
    <col min="2818" max="2818" width="14.57421875" style="115" customWidth="1"/>
    <col min="2819" max="2819" width="9.140625" style="115" hidden="1" customWidth="1"/>
    <col min="2820" max="2820" width="20.140625" style="115" customWidth="1"/>
    <col min="2821" max="2821" width="9.140625" style="115" hidden="1" customWidth="1"/>
    <col min="2822" max="2825" width="17.8515625" style="115" customWidth="1"/>
    <col min="2826" max="2826" width="18.140625" style="115" customWidth="1"/>
    <col min="2827" max="3072" width="8.8515625" style="115" customWidth="1"/>
    <col min="3073" max="3073" width="60.421875" style="115" customWidth="1"/>
    <col min="3074" max="3074" width="14.57421875" style="115" customWidth="1"/>
    <col min="3075" max="3075" width="9.140625" style="115" hidden="1" customWidth="1"/>
    <col min="3076" max="3076" width="20.140625" style="115" customWidth="1"/>
    <col min="3077" max="3077" width="9.140625" style="115" hidden="1" customWidth="1"/>
    <col min="3078" max="3081" width="17.8515625" style="115" customWidth="1"/>
    <col min="3082" max="3082" width="18.140625" style="115" customWidth="1"/>
    <col min="3083" max="3328" width="8.8515625" style="115" customWidth="1"/>
    <col min="3329" max="3329" width="60.421875" style="115" customWidth="1"/>
    <col min="3330" max="3330" width="14.57421875" style="115" customWidth="1"/>
    <col min="3331" max="3331" width="9.140625" style="115" hidden="1" customWidth="1"/>
    <col min="3332" max="3332" width="20.140625" style="115" customWidth="1"/>
    <col min="3333" max="3333" width="9.140625" style="115" hidden="1" customWidth="1"/>
    <col min="3334" max="3337" width="17.8515625" style="115" customWidth="1"/>
    <col min="3338" max="3338" width="18.140625" style="115" customWidth="1"/>
    <col min="3339" max="3584" width="8.8515625" style="115" customWidth="1"/>
    <col min="3585" max="3585" width="60.421875" style="115" customWidth="1"/>
    <col min="3586" max="3586" width="14.57421875" style="115" customWidth="1"/>
    <col min="3587" max="3587" width="9.140625" style="115" hidden="1" customWidth="1"/>
    <col min="3588" max="3588" width="20.140625" style="115" customWidth="1"/>
    <col min="3589" max="3589" width="9.140625" style="115" hidden="1" customWidth="1"/>
    <col min="3590" max="3593" width="17.8515625" style="115" customWidth="1"/>
    <col min="3594" max="3594" width="18.140625" style="115" customWidth="1"/>
    <col min="3595" max="3840" width="8.8515625" style="115" customWidth="1"/>
    <col min="3841" max="3841" width="60.421875" style="115" customWidth="1"/>
    <col min="3842" max="3842" width="14.57421875" style="115" customWidth="1"/>
    <col min="3843" max="3843" width="9.140625" style="115" hidden="1" customWidth="1"/>
    <col min="3844" max="3844" width="20.140625" style="115" customWidth="1"/>
    <col min="3845" max="3845" width="9.140625" style="115" hidden="1" customWidth="1"/>
    <col min="3846" max="3849" width="17.8515625" style="115" customWidth="1"/>
    <col min="3850" max="3850" width="18.140625" style="115" customWidth="1"/>
    <col min="3851" max="4096" width="8.8515625" style="115" customWidth="1"/>
    <col min="4097" max="4097" width="60.421875" style="115" customWidth="1"/>
    <col min="4098" max="4098" width="14.57421875" style="115" customWidth="1"/>
    <col min="4099" max="4099" width="9.140625" style="115" hidden="1" customWidth="1"/>
    <col min="4100" max="4100" width="20.140625" style="115" customWidth="1"/>
    <col min="4101" max="4101" width="9.140625" style="115" hidden="1" customWidth="1"/>
    <col min="4102" max="4105" width="17.8515625" style="115" customWidth="1"/>
    <col min="4106" max="4106" width="18.140625" style="115" customWidth="1"/>
    <col min="4107" max="4352" width="8.8515625" style="115" customWidth="1"/>
    <col min="4353" max="4353" width="60.421875" style="115" customWidth="1"/>
    <col min="4354" max="4354" width="14.57421875" style="115" customWidth="1"/>
    <col min="4355" max="4355" width="9.140625" style="115" hidden="1" customWidth="1"/>
    <col min="4356" max="4356" width="20.140625" style="115" customWidth="1"/>
    <col min="4357" max="4357" width="9.140625" style="115" hidden="1" customWidth="1"/>
    <col min="4358" max="4361" width="17.8515625" style="115" customWidth="1"/>
    <col min="4362" max="4362" width="18.140625" style="115" customWidth="1"/>
    <col min="4363" max="4608" width="8.8515625" style="115" customWidth="1"/>
    <col min="4609" max="4609" width="60.421875" style="115" customWidth="1"/>
    <col min="4610" max="4610" width="14.57421875" style="115" customWidth="1"/>
    <col min="4611" max="4611" width="9.140625" style="115" hidden="1" customWidth="1"/>
    <col min="4612" max="4612" width="20.140625" style="115" customWidth="1"/>
    <col min="4613" max="4613" width="9.140625" style="115" hidden="1" customWidth="1"/>
    <col min="4614" max="4617" width="17.8515625" style="115" customWidth="1"/>
    <col min="4618" max="4618" width="18.140625" style="115" customWidth="1"/>
    <col min="4619" max="4864" width="8.8515625" style="115" customWidth="1"/>
    <col min="4865" max="4865" width="60.421875" style="115" customWidth="1"/>
    <col min="4866" max="4866" width="14.57421875" style="115" customWidth="1"/>
    <col min="4867" max="4867" width="9.140625" style="115" hidden="1" customWidth="1"/>
    <col min="4868" max="4868" width="20.140625" style="115" customWidth="1"/>
    <col min="4869" max="4869" width="9.140625" style="115" hidden="1" customWidth="1"/>
    <col min="4870" max="4873" width="17.8515625" style="115" customWidth="1"/>
    <col min="4874" max="4874" width="18.140625" style="115" customWidth="1"/>
    <col min="4875" max="5120" width="8.8515625" style="115" customWidth="1"/>
    <col min="5121" max="5121" width="60.421875" style="115" customWidth="1"/>
    <col min="5122" max="5122" width="14.57421875" style="115" customWidth="1"/>
    <col min="5123" max="5123" width="9.140625" style="115" hidden="1" customWidth="1"/>
    <col min="5124" max="5124" width="20.140625" style="115" customWidth="1"/>
    <col min="5125" max="5125" width="9.140625" style="115" hidden="1" customWidth="1"/>
    <col min="5126" max="5129" width="17.8515625" style="115" customWidth="1"/>
    <col min="5130" max="5130" width="18.140625" style="115" customWidth="1"/>
    <col min="5131" max="5376" width="8.8515625" style="115" customWidth="1"/>
    <col min="5377" max="5377" width="60.421875" style="115" customWidth="1"/>
    <col min="5378" max="5378" width="14.57421875" style="115" customWidth="1"/>
    <col min="5379" max="5379" width="9.140625" style="115" hidden="1" customWidth="1"/>
    <col min="5380" max="5380" width="20.140625" style="115" customWidth="1"/>
    <col min="5381" max="5381" width="9.140625" style="115" hidden="1" customWidth="1"/>
    <col min="5382" max="5385" width="17.8515625" style="115" customWidth="1"/>
    <col min="5386" max="5386" width="18.140625" style="115" customWidth="1"/>
    <col min="5387" max="5632" width="8.8515625" style="115" customWidth="1"/>
    <col min="5633" max="5633" width="60.421875" style="115" customWidth="1"/>
    <col min="5634" max="5634" width="14.57421875" style="115" customWidth="1"/>
    <col min="5635" max="5635" width="9.140625" style="115" hidden="1" customWidth="1"/>
    <col min="5636" max="5636" width="20.140625" style="115" customWidth="1"/>
    <col min="5637" max="5637" width="9.140625" style="115" hidden="1" customWidth="1"/>
    <col min="5638" max="5641" width="17.8515625" style="115" customWidth="1"/>
    <col min="5642" max="5642" width="18.140625" style="115" customWidth="1"/>
    <col min="5643" max="5888" width="8.8515625" style="115" customWidth="1"/>
    <col min="5889" max="5889" width="60.421875" style="115" customWidth="1"/>
    <col min="5890" max="5890" width="14.57421875" style="115" customWidth="1"/>
    <col min="5891" max="5891" width="9.140625" style="115" hidden="1" customWidth="1"/>
    <col min="5892" max="5892" width="20.140625" style="115" customWidth="1"/>
    <col min="5893" max="5893" width="9.140625" style="115" hidden="1" customWidth="1"/>
    <col min="5894" max="5897" width="17.8515625" style="115" customWidth="1"/>
    <col min="5898" max="5898" width="18.140625" style="115" customWidth="1"/>
    <col min="5899" max="6144" width="8.8515625" style="115" customWidth="1"/>
    <col min="6145" max="6145" width="60.421875" style="115" customWidth="1"/>
    <col min="6146" max="6146" width="14.57421875" style="115" customWidth="1"/>
    <col min="6147" max="6147" width="9.140625" style="115" hidden="1" customWidth="1"/>
    <col min="6148" max="6148" width="20.140625" style="115" customWidth="1"/>
    <col min="6149" max="6149" width="9.140625" style="115" hidden="1" customWidth="1"/>
    <col min="6150" max="6153" width="17.8515625" style="115" customWidth="1"/>
    <col min="6154" max="6154" width="18.140625" style="115" customWidth="1"/>
    <col min="6155" max="6400" width="8.8515625" style="115" customWidth="1"/>
    <col min="6401" max="6401" width="60.421875" style="115" customWidth="1"/>
    <col min="6402" max="6402" width="14.57421875" style="115" customWidth="1"/>
    <col min="6403" max="6403" width="9.140625" style="115" hidden="1" customWidth="1"/>
    <col min="6404" max="6404" width="20.140625" style="115" customWidth="1"/>
    <col min="6405" max="6405" width="9.140625" style="115" hidden="1" customWidth="1"/>
    <col min="6406" max="6409" width="17.8515625" style="115" customWidth="1"/>
    <col min="6410" max="6410" width="18.140625" style="115" customWidth="1"/>
    <col min="6411" max="6656" width="8.8515625" style="115" customWidth="1"/>
    <col min="6657" max="6657" width="60.421875" style="115" customWidth="1"/>
    <col min="6658" max="6658" width="14.57421875" style="115" customWidth="1"/>
    <col min="6659" max="6659" width="9.140625" style="115" hidden="1" customWidth="1"/>
    <col min="6660" max="6660" width="20.140625" style="115" customWidth="1"/>
    <col min="6661" max="6661" width="9.140625" style="115" hidden="1" customWidth="1"/>
    <col min="6662" max="6665" width="17.8515625" style="115" customWidth="1"/>
    <col min="6666" max="6666" width="18.140625" style="115" customWidth="1"/>
    <col min="6667" max="6912" width="8.8515625" style="115" customWidth="1"/>
    <col min="6913" max="6913" width="60.421875" style="115" customWidth="1"/>
    <col min="6914" max="6914" width="14.57421875" style="115" customWidth="1"/>
    <col min="6915" max="6915" width="9.140625" style="115" hidden="1" customWidth="1"/>
    <col min="6916" max="6916" width="20.140625" style="115" customWidth="1"/>
    <col min="6917" max="6917" width="9.140625" style="115" hidden="1" customWidth="1"/>
    <col min="6918" max="6921" width="17.8515625" style="115" customWidth="1"/>
    <col min="6922" max="6922" width="18.140625" style="115" customWidth="1"/>
    <col min="6923" max="7168" width="8.8515625" style="115" customWidth="1"/>
    <col min="7169" max="7169" width="60.421875" style="115" customWidth="1"/>
    <col min="7170" max="7170" width="14.57421875" style="115" customWidth="1"/>
    <col min="7171" max="7171" width="9.140625" style="115" hidden="1" customWidth="1"/>
    <col min="7172" max="7172" width="20.140625" style="115" customWidth="1"/>
    <col min="7173" max="7173" width="9.140625" style="115" hidden="1" customWidth="1"/>
    <col min="7174" max="7177" width="17.8515625" style="115" customWidth="1"/>
    <col min="7178" max="7178" width="18.140625" style="115" customWidth="1"/>
    <col min="7179" max="7424" width="8.8515625" style="115" customWidth="1"/>
    <col min="7425" max="7425" width="60.421875" style="115" customWidth="1"/>
    <col min="7426" max="7426" width="14.57421875" style="115" customWidth="1"/>
    <col min="7427" max="7427" width="9.140625" style="115" hidden="1" customWidth="1"/>
    <col min="7428" max="7428" width="20.140625" style="115" customWidth="1"/>
    <col min="7429" max="7429" width="9.140625" style="115" hidden="1" customWidth="1"/>
    <col min="7430" max="7433" width="17.8515625" style="115" customWidth="1"/>
    <col min="7434" max="7434" width="18.140625" style="115" customWidth="1"/>
    <col min="7435" max="7680" width="8.8515625" style="115" customWidth="1"/>
    <col min="7681" max="7681" width="60.421875" style="115" customWidth="1"/>
    <col min="7682" max="7682" width="14.57421875" style="115" customWidth="1"/>
    <col min="7683" max="7683" width="9.140625" style="115" hidden="1" customWidth="1"/>
    <col min="7684" max="7684" width="20.140625" style="115" customWidth="1"/>
    <col min="7685" max="7685" width="9.140625" style="115" hidden="1" customWidth="1"/>
    <col min="7686" max="7689" width="17.8515625" style="115" customWidth="1"/>
    <col min="7690" max="7690" width="18.140625" style="115" customWidth="1"/>
    <col min="7691" max="7936" width="8.8515625" style="115" customWidth="1"/>
    <col min="7937" max="7937" width="60.421875" style="115" customWidth="1"/>
    <col min="7938" max="7938" width="14.57421875" style="115" customWidth="1"/>
    <col min="7939" max="7939" width="9.140625" style="115" hidden="1" customWidth="1"/>
    <col min="7940" max="7940" width="20.140625" style="115" customWidth="1"/>
    <col min="7941" max="7941" width="9.140625" style="115" hidden="1" customWidth="1"/>
    <col min="7942" max="7945" width="17.8515625" style="115" customWidth="1"/>
    <col min="7946" max="7946" width="18.140625" style="115" customWidth="1"/>
    <col min="7947" max="8192" width="8.8515625" style="115" customWidth="1"/>
    <col min="8193" max="8193" width="60.421875" style="115" customWidth="1"/>
    <col min="8194" max="8194" width="14.57421875" style="115" customWidth="1"/>
    <col min="8195" max="8195" width="9.140625" style="115" hidden="1" customWidth="1"/>
    <col min="8196" max="8196" width="20.140625" style="115" customWidth="1"/>
    <col min="8197" max="8197" width="9.140625" style="115" hidden="1" customWidth="1"/>
    <col min="8198" max="8201" width="17.8515625" style="115" customWidth="1"/>
    <col min="8202" max="8202" width="18.140625" style="115" customWidth="1"/>
    <col min="8203" max="8448" width="8.8515625" style="115" customWidth="1"/>
    <col min="8449" max="8449" width="60.421875" style="115" customWidth="1"/>
    <col min="8450" max="8450" width="14.57421875" style="115" customWidth="1"/>
    <col min="8451" max="8451" width="9.140625" style="115" hidden="1" customWidth="1"/>
    <col min="8452" max="8452" width="20.140625" style="115" customWidth="1"/>
    <col min="8453" max="8453" width="9.140625" style="115" hidden="1" customWidth="1"/>
    <col min="8454" max="8457" width="17.8515625" style="115" customWidth="1"/>
    <col min="8458" max="8458" width="18.140625" style="115" customWidth="1"/>
    <col min="8459" max="8704" width="8.8515625" style="115" customWidth="1"/>
    <col min="8705" max="8705" width="60.421875" style="115" customWidth="1"/>
    <col min="8706" max="8706" width="14.57421875" style="115" customWidth="1"/>
    <col min="8707" max="8707" width="9.140625" style="115" hidden="1" customWidth="1"/>
    <col min="8708" max="8708" width="20.140625" style="115" customWidth="1"/>
    <col min="8709" max="8709" width="9.140625" style="115" hidden="1" customWidth="1"/>
    <col min="8710" max="8713" width="17.8515625" style="115" customWidth="1"/>
    <col min="8714" max="8714" width="18.140625" style="115" customWidth="1"/>
    <col min="8715" max="8960" width="8.8515625" style="115" customWidth="1"/>
    <col min="8961" max="8961" width="60.421875" style="115" customWidth="1"/>
    <col min="8962" max="8962" width="14.57421875" style="115" customWidth="1"/>
    <col min="8963" max="8963" width="9.140625" style="115" hidden="1" customWidth="1"/>
    <col min="8964" max="8964" width="20.140625" style="115" customWidth="1"/>
    <col min="8965" max="8965" width="9.140625" style="115" hidden="1" customWidth="1"/>
    <col min="8966" max="8969" width="17.8515625" style="115" customWidth="1"/>
    <col min="8970" max="8970" width="18.140625" style="115" customWidth="1"/>
    <col min="8971" max="9216" width="8.8515625" style="115" customWidth="1"/>
    <col min="9217" max="9217" width="60.421875" style="115" customWidth="1"/>
    <col min="9218" max="9218" width="14.57421875" style="115" customWidth="1"/>
    <col min="9219" max="9219" width="9.140625" style="115" hidden="1" customWidth="1"/>
    <col min="9220" max="9220" width="20.140625" style="115" customWidth="1"/>
    <col min="9221" max="9221" width="9.140625" style="115" hidden="1" customWidth="1"/>
    <col min="9222" max="9225" width="17.8515625" style="115" customWidth="1"/>
    <col min="9226" max="9226" width="18.140625" style="115" customWidth="1"/>
    <col min="9227" max="9472" width="8.8515625" style="115" customWidth="1"/>
    <col min="9473" max="9473" width="60.421875" style="115" customWidth="1"/>
    <col min="9474" max="9474" width="14.57421875" style="115" customWidth="1"/>
    <col min="9475" max="9475" width="9.140625" style="115" hidden="1" customWidth="1"/>
    <col min="9476" max="9476" width="20.140625" style="115" customWidth="1"/>
    <col min="9477" max="9477" width="9.140625" style="115" hidden="1" customWidth="1"/>
    <col min="9478" max="9481" width="17.8515625" style="115" customWidth="1"/>
    <col min="9482" max="9482" width="18.140625" style="115" customWidth="1"/>
    <col min="9483" max="9728" width="8.8515625" style="115" customWidth="1"/>
    <col min="9729" max="9729" width="60.421875" style="115" customWidth="1"/>
    <col min="9730" max="9730" width="14.57421875" style="115" customWidth="1"/>
    <col min="9731" max="9731" width="9.140625" style="115" hidden="1" customWidth="1"/>
    <col min="9732" max="9732" width="20.140625" style="115" customWidth="1"/>
    <col min="9733" max="9733" width="9.140625" style="115" hidden="1" customWidth="1"/>
    <col min="9734" max="9737" width="17.8515625" style="115" customWidth="1"/>
    <col min="9738" max="9738" width="18.140625" style="115" customWidth="1"/>
    <col min="9739" max="9984" width="8.8515625" style="115" customWidth="1"/>
    <col min="9985" max="9985" width="60.421875" style="115" customWidth="1"/>
    <col min="9986" max="9986" width="14.57421875" style="115" customWidth="1"/>
    <col min="9987" max="9987" width="9.140625" style="115" hidden="1" customWidth="1"/>
    <col min="9988" max="9988" width="20.140625" style="115" customWidth="1"/>
    <col min="9989" max="9989" width="9.140625" style="115" hidden="1" customWidth="1"/>
    <col min="9990" max="9993" width="17.8515625" style="115" customWidth="1"/>
    <col min="9994" max="9994" width="18.140625" style="115" customWidth="1"/>
    <col min="9995" max="10240" width="8.8515625" style="115" customWidth="1"/>
    <col min="10241" max="10241" width="60.421875" style="115" customWidth="1"/>
    <col min="10242" max="10242" width="14.57421875" style="115" customWidth="1"/>
    <col min="10243" max="10243" width="9.140625" style="115" hidden="1" customWidth="1"/>
    <col min="10244" max="10244" width="20.140625" style="115" customWidth="1"/>
    <col min="10245" max="10245" width="9.140625" style="115" hidden="1" customWidth="1"/>
    <col min="10246" max="10249" width="17.8515625" style="115" customWidth="1"/>
    <col min="10250" max="10250" width="18.140625" style="115" customWidth="1"/>
    <col min="10251" max="10496" width="8.8515625" style="115" customWidth="1"/>
    <col min="10497" max="10497" width="60.421875" style="115" customWidth="1"/>
    <col min="10498" max="10498" width="14.57421875" style="115" customWidth="1"/>
    <col min="10499" max="10499" width="9.140625" style="115" hidden="1" customWidth="1"/>
    <col min="10500" max="10500" width="20.140625" style="115" customWidth="1"/>
    <col min="10501" max="10501" width="9.140625" style="115" hidden="1" customWidth="1"/>
    <col min="10502" max="10505" width="17.8515625" style="115" customWidth="1"/>
    <col min="10506" max="10506" width="18.140625" style="115" customWidth="1"/>
    <col min="10507" max="10752" width="8.8515625" style="115" customWidth="1"/>
    <col min="10753" max="10753" width="60.421875" style="115" customWidth="1"/>
    <col min="10754" max="10754" width="14.57421875" style="115" customWidth="1"/>
    <col min="10755" max="10755" width="9.140625" style="115" hidden="1" customWidth="1"/>
    <col min="10756" max="10756" width="20.140625" style="115" customWidth="1"/>
    <col min="10757" max="10757" width="9.140625" style="115" hidden="1" customWidth="1"/>
    <col min="10758" max="10761" width="17.8515625" style="115" customWidth="1"/>
    <col min="10762" max="10762" width="18.140625" style="115" customWidth="1"/>
    <col min="10763" max="11008" width="8.8515625" style="115" customWidth="1"/>
    <col min="11009" max="11009" width="60.421875" style="115" customWidth="1"/>
    <col min="11010" max="11010" width="14.57421875" style="115" customWidth="1"/>
    <col min="11011" max="11011" width="9.140625" style="115" hidden="1" customWidth="1"/>
    <col min="11012" max="11012" width="20.140625" style="115" customWidth="1"/>
    <col min="11013" max="11013" width="9.140625" style="115" hidden="1" customWidth="1"/>
    <col min="11014" max="11017" width="17.8515625" style="115" customWidth="1"/>
    <col min="11018" max="11018" width="18.140625" style="115" customWidth="1"/>
    <col min="11019" max="11264" width="8.8515625" style="115" customWidth="1"/>
    <col min="11265" max="11265" width="60.421875" style="115" customWidth="1"/>
    <col min="11266" max="11266" width="14.57421875" style="115" customWidth="1"/>
    <col min="11267" max="11267" width="9.140625" style="115" hidden="1" customWidth="1"/>
    <col min="11268" max="11268" width="20.140625" style="115" customWidth="1"/>
    <col min="11269" max="11269" width="9.140625" style="115" hidden="1" customWidth="1"/>
    <col min="11270" max="11273" width="17.8515625" style="115" customWidth="1"/>
    <col min="11274" max="11274" width="18.140625" style="115" customWidth="1"/>
    <col min="11275" max="11520" width="8.8515625" style="115" customWidth="1"/>
    <col min="11521" max="11521" width="60.421875" style="115" customWidth="1"/>
    <col min="11522" max="11522" width="14.57421875" style="115" customWidth="1"/>
    <col min="11523" max="11523" width="9.140625" style="115" hidden="1" customWidth="1"/>
    <col min="11524" max="11524" width="20.140625" style="115" customWidth="1"/>
    <col min="11525" max="11525" width="9.140625" style="115" hidden="1" customWidth="1"/>
    <col min="11526" max="11529" width="17.8515625" style="115" customWidth="1"/>
    <col min="11530" max="11530" width="18.140625" style="115" customWidth="1"/>
    <col min="11531" max="11776" width="8.8515625" style="115" customWidth="1"/>
    <col min="11777" max="11777" width="60.421875" style="115" customWidth="1"/>
    <col min="11778" max="11778" width="14.57421875" style="115" customWidth="1"/>
    <col min="11779" max="11779" width="9.140625" style="115" hidden="1" customWidth="1"/>
    <col min="11780" max="11780" width="20.140625" style="115" customWidth="1"/>
    <col min="11781" max="11781" width="9.140625" style="115" hidden="1" customWidth="1"/>
    <col min="11782" max="11785" width="17.8515625" style="115" customWidth="1"/>
    <col min="11786" max="11786" width="18.140625" style="115" customWidth="1"/>
    <col min="11787" max="12032" width="8.8515625" style="115" customWidth="1"/>
    <col min="12033" max="12033" width="60.421875" style="115" customWidth="1"/>
    <col min="12034" max="12034" width="14.57421875" style="115" customWidth="1"/>
    <col min="12035" max="12035" width="9.140625" style="115" hidden="1" customWidth="1"/>
    <col min="12036" max="12036" width="20.140625" style="115" customWidth="1"/>
    <col min="12037" max="12037" width="9.140625" style="115" hidden="1" customWidth="1"/>
    <col min="12038" max="12041" width="17.8515625" style="115" customWidth="1"/>
    <col min="12042" max="12042" width="18.140625" style="115" customWidth="1"/>
    <col min="12043" max="12288" width="8.8515625" style="115" customWidth="1"/>
    <col min="12289" max="12289" width="60.421875" style="115" customWidth="1"/>
    <col min="12290" max="12290" width="14.57421875" style="115" customWidth="1"/>
    <col min="12291" max="12291" width="9.140625" style="115" hidden="1" customWidth="1"/>
    <col min="12292" max="12292" width="20.140625" style="115" customWidth="1"/>
    <col min="12293" max="12293" width="9.140625" style="115" hidden="1" customWidth="1"/>
    <col min="12294" max="12297" width="17.8515625" style="115" customWidth="1"/>
    <col min="12298" max="12298" width="18.140625" style="115" customWidth="1"/>
    <col min="12299" max="12544" width="8.8515625" style="115" customWidth="1"/>
    <col min="12545" max="12545" width="60.421875" style="115" customWidth="1"/>
    <col min="12546" max="12546" width="14.57421875" style="115" customWidth="1"/>
    <col min="12547" max="12547" width="9.140625" style="115" hidden="1" customWidth="1"/>
    <col min="12548" max="12548" width="20.140625" style="115" customWidth="1"/>
    <col min="12549" max="12549" width="9.140625" style="115" hidden="1" customWidth="1"/>
    <col min="12550" max="12553" width="17.8515625" style="115" customWidth="1"/>
    <col min="12554" max="12554" width="18.140625" style="115" customWidth="1"/>
    <col min="12555" max="12800" width="8.8515625" style="115" customWidth="1"/>
    <col min="12801" max="12801" width="60.421875" style="115" customWidth="1"/>
    <col min="12802" max="12802" width="14.57421875" style="115" customWidth="1"/>
    <col min="12803" max="12803" width="9.140625" style="115" hidden="1" customWidth="1"/>
    <col min="12804" max="12804" width="20.140625" style="115" customWidth="1"/>
    <col min="12805" max="12805" width="9.140625" style="115" hidden="1" customWidth="1"/>
    <col min="12806" max="12809" width="17.8515625" style="115" customWidth="1"/>
    <col min="12810" max="12810" width="18.140625" style="115" customWidth="1"/>
    <col min="12811" max="13056" width="8.8515625" style="115" customWidth="1"/>
    <col min="13057" max="13057" width="60.421875" style="115" customWidth="1"/>
    <col min="13058" max="13058" width="14.57421875" style="115" customWidth="1"/>
    <col min="13059" max="13059" width="9.140625" style="115" hidden="1" customWidth="1"/>
    <col min="13060" max="13060" width="20.140625" style="115" customWidth="1"/>
    <col min="13061" max="13061" width="9.140625" style="115" hidden="1" customWidth="1"/>
    <col min="13062" max="13065" width="17.8515625" style="115" customWidth="1"/>
    <col min="13066" max="13066" width="18.140625" style="115" customWidth="1"/>
    <col min="13067" max="13312" width="8.8515625" style="115" customWidth="1"/>
    <col min="13313" max="13313" width="60.421875" style="115" customWidth="1"/>
    <col min="13314" max="13314" width="14.57421875" style="115" customWidth="1"/>
    <col min="13315" max="13315" width="9.140625" style="115" hidden="1" customWidth="1"/>
    <col min="13316" max="13316" width="20.140625" style="115" customWidth="1"/>
    <col min="13317" max="13317" width="9.140625" style="115" hidden="1" customWidth="1"/>
    <col min="13318" max="13321" width="17.8515625" style="115" customWidth="1"/>
    <col min="13322" max="13322" width="18.140625" style="115" customWidth="1"/>
    <col min="13323" max="13568" width="8.8515625" style="115" customWidth="1"/>
    <col min="13569" max="13569" width="60.421875" style="115" customWidth="1"/>
    <col min="13570" max="13570" width="14.57421875" style="115" customWidth="1"/>
    <col min="13571" max="13571" width="9.140625" style="115" hidden="1" customWidth="1"/>
    <col min="13572" max="13572" width="20.140625" style="115" customWidth="1"/>
    <col min="13573" max="13573" width="9.140625" style="115" hidden="1" customWidth="1"/>
    <col min="13574" max="13577" width="17.8515625" style="115" customWidth="1"/>
    <col min="13578" max="13578" width="18.140625" style="115" customWidth="1"/>
    <col min="13579" max="13824" width="8.8515625" style="115" customWidth="1"/>
    <col min="13825" max="13825" width="60.421875" style="115" customWidth="1"/>
    <col min="13826" max="13826" width="14.57421875" style="115" customWidth="1"/>
    <col min="13827" max="13827" width="9.140625" style="115" hidden="1" customWidth="1"/>
    <col min="13828" max="13828" width="20.140625" style="115" customWidth="1"/>
    <col min="13829" max="13829" width="9.140625" style="115" hidden="1" customWidth="1"/>
    <col min="13830" max="13833" width="17.8515625" style="115" customWidth="1"/>
    <col min="13834" max="13834" width="18.140625" style="115" customWidth="1"/>
    <col min="13835" max="14080" width="8.8515625" style="115" customWidth="1"/>
    <col min="14081" max="14081" width="60.421875" style="115" customWidth="1"/>
    <col min="14082" max="14082" width="14.57421875" style="115" customWidth="1"/>
    <col min="14083" max="14083" width="9.140625" style="115" hidden="1" customWidth="1"/>
    <col min="14084" max="14084" width="20.140625" style="115" customWidth="1"/>
    <col min="14085" max="14085" width="9.140625" style="115" hidden="1" customWidth="1"/>
    <col min="14086" max="14089" width="17.8515625" style="115" customWidth="1"/>
    <col min="14090" max="14090" width="18.140625" style="115" customWidth="1"/>
    <col min="14091" max="14336" width="8.8515625" style="115" customWidth="1"/>
    <col min="14337" max="14337" width="60.421875" style="115" customWidth="1"/>
    <col min="14338" max="14338" width="14.57421875" style="115" customWidth="1"/>
    <col min="14339" max="14339" width="9.140625" style="115" hidden="1" customWidth="1"/>
    <col min="14340" max="14340" width="20.140625" style="115" customWidth="1"/>
    <col min="14341" max="14341" width="9.140625" style="115" hidden="1" customWidth="1"/>
    <col min="14342" max="14345" width="17.8515625" style="115" customWidth="1"/>
    <col min="14346" max="14346" width="18.140625" style="115" customWidth="1"/>
    <col min="14347" max="14592" width="8.8515625" style="115" customWidth="1"/>
    <col min="14593" max="14593" width="60.421875" style="115" customWidth="1"/>
    <col min="14594" max="14594" width="14.57421875" style="115" customWidth="1"/>
    <col min="14595" max="14595" width="9.140625" style="115" hidden="1" customWidth="1"/>
    <col min="14596" max="14596" width="20.140625" style="115" customWidth="1"/>
    <col min="14597" max="14597" width="9.140625" style="115" hidden="1" customWidth="1"/>
    <col min="14598" max="14601" width="17.8515625" style="115" customWidth="1"/>
    <col min="14602" max="14602" width="18.140625" style="115" customWidth="1"/>
    <col min="14603" max="14848" width="8.8515625" style="115" customWidth="1"/>
    <col min="14849" max="14849" width="60.421875" style="115" customWidth="1"/>
    <col min="14850" max="14850" width="14.57421875" style="115" customWidth="1"/>
    <col min="14851" max="14851" width="9.140625" style="115" hidden="1" customWidth="1"/>
    <col min="14852" max="14852" width="20.140625" style="115" customWidth="1"/>
    <col min="14853" max="14853" width="9.140625" style="115" hidden="1" customWidth="1"/>
    <col min="14854" max="14857" width="17.8515625" style="115" customWidth="1"/>
    <col min="14858" max="14858" width="18.140625" style="115" customWidth="1"/>
    <col min="14859" max="15104" width="8.8515625" style="115" customWidth="1"/>
    <col min="15105" max="15105" width="60.421875" style="115" customWidth="1"/>
    <col min="15106" max="15106" width="14.57421875" style="115" customWidth="1"/>
    <col min="15107" max="15107" width="9.140625" style="115" hidden="1" customWidth="1"/>
    <col min="15108" max="15108" width="20.140625" style="115" customWidth="1"/>
    <col min="15109" max="15109" width="9.140625" style="115" hidden="1" customWidth="1"/>
    <col min="15110" max="15113" width="17.8515625" style="115" customWidth="1"/>
    <col min="15114" max="15114" width="18.140625" style="115" customWidth="1"/>
    <col min="15115" max="15360" width="8.8515625" style="115" customWidth="1"/>
    <col min="15361" max="15361" width="60.421875" style="115" customWidth="1"/>
    <col min="15362" max="15362" width="14.57421875" style="115" customWidth="1"/>
    <col min="15363" max="15363" width="9.140625" style="115" hidden="1" customWidth="1"/>
    <col min="15364" max="15364" width="20.140625" style="115" customWidth="1"/>
    <col min="15365" max="15365" width="9.140625" style="115" hidden="1" customWidth="1"/>
    <col min="15366" max="15369" width="17.8515625" style="115" customWidth="1"/>
    <col min="15370" max="15370" width="18.140625" style="115" customWidth="1"/>
    <col min="15371" max="15616" width="8.8515625" style="115" customWidth="1"/>
    <col min="15617" max="15617" width="60.421875" style="115" customWidth="1"/>
    <col min="15618" max="15618" width="14.57421875" style="115" customWidth="1"/>
    <col min="15619" max="15619" width="9.140625" style="115" hidden="1" customWidth="1"/>
    <col min="15620" max="15620" width="20.140625" style="115" customWidth="1"/>
    <col min="15621" max="15621" width="9.140625" style="115" hidden="1" customWidth="1"/>
    <col min="15622" max="15625" width="17.8515625" style="115" customWidth="1"/>
    <col min="15626" max="15626" width="18.140625" style="115" customWidth="1"/>
    <col min="15627" max="15872" width="8.8515625" style="115" customWidth="1"/>
    <col min="15873" max="15873" width="60.421875" style="115" customWidth="1"/>
    <col min="15874" max="15874" width="14.57421875" style="115" customWidth="1"/>
    <col min="15875" max="15875" width="9.140625" style="115" hidden="1" customWidth="1"/>
    <col min="15876" max="15876" width="20.140625" style="115" customWidth="1"/>
    <col min="15877" max="15877" width="9.140625" style="115" hidden="1" customWidth="1"/>
    <col min="15878" max="15881" width="17.8515625" style="115" customWidth="1"/>
    <col min="15882" max="15882" width="18.140625" style="115" customWidth="1"/>
    <col min="15883" max="16128" width="8.8515625" style="115" customWidth="1"/>
    <col min="16129" max="16129" width="60.421875" style="115" customWidth="1"/>
    <col min="16130" max="16130" width="14.57421875" style="115" customWidth="1"/>
    <col min="16131" max="16131" width="9.140625" style="115" hidden="1" customWidth="1"/>
    <col min="16132" max="16132" width="20.140625" style="115" customWidth="1"/>
    <col min="16133" max="16133" width="9.140625" style="115" hidden="1" customWidth="1"/>
    <col min="16134" max="16137" width="17.8515625" style="115" customWidth="1"/>
    <col min="16138" max="16138" width="18.140625" style="115" customWidth="1"/>
    <col min="16139" max="16383" width="8.8515625" style="115" customWidth="1"/>
    <col min="16384" max="16384" width="8.8515625" style="115" customWidth="1"/>
  </cols>
  <sheetData>
    <row r="1" spans="6:9" ht="28.5">
      <c r="F1" s="190"/>
      <c r="G1" s="190"/>
      <c r="H1" s="190"/>
      <c r="I1" s="190"/>
    </row>
    <row r="2" spans="2:10" ht="26">
      <c r="B2" s="278" t="s">
        <v>166</v>
      </c>
      <c r="C2" s="278"/>
      <c r="D2" s="278"/>
      <c r="E2" s="278"/>
      <c r="F2" s="278"/>
      <c r="G2" s="191"/>
      <c r="H2" s="191"/>
      <c r="I2" s="191"/>
      <c r="J2" s="191"/>
    </row>
    <row r="3" spans="2:3" ht="15">
      <c r="B3" s="192"/>
      <c r="C3" s="192"/>
    </row>
    <row r="5" ht="15">
      <c r="B5" s="115" t="s">
        <v>116</v>
      </c>
    </row>
    <row r="6" spans="2:10" ht="21.5" thickBot="1">
      <c r="B6" s="194" t="s">
        <v>117</v>
      </c>
      <c r="C6" s="194"/>
      <c r="D6" s="194"/>
      <c r="E6" s="282"/>
      <c r="F6" s="195"/>
      <c r="G6" s="195"/>
      <c r="H6" s="195"/>
      <c r="I6" s="195"/>
      <c r="J6" s="194"/>
    </row>
    <row r="7" spans="1:10" ht="18.5">
      <c r="A7" s="196"/>
      <c r="C7" s="296" t="s">
        <v>168</v>
      </c>
      <c r="D7" s="296" t="s">
        <v>169</v>
      </c>
      <c r="E7" s="296" t="s">
        <v>170</v>
      </c>
      <c r="F7" s="197"/>
      <c r="G7" s="197"/>
      <c r="H7" s="197"/>
      <c r="I7" s="197"/>
      <c r="J7" s="197"/>
    </row>
    <row r="8" ht="19" thickBot="1">
      <c r="A8" s="196"/>
    </row>
    <row r="9" spans="1:10" ht="19" thickBot="1">
      <c r="A9" s="196"/>
      <c r="B9" s="295"/>
      <c r="C9" s="296"/>
      <c r="D9" s="296"/>
      <c r="E9" s="296"/>
      <c r="F9" s="198" t="s">
        <v>118</v>
      </c>
      <c r="G9" s="199"/>
      <c r="H9" s="199"/>
      <c r="I9" s="199"/>
      <c r="J9" s="200"/>
    </row>
    <row r="10" spans="1:10" ht="19" thickBot="1">
      <c r="A10" s="196"/>
      <c r="B10" s="297"/>
      <c r="C10" s="294"/>
      <c r="D10" s="294"/>
      <c r="E10" s="294"/>
      <c r="F10" s="218"/>
      <c r="G10" s="201"/>
      <c r="H10" s="201"/>
      <c r="I10" s="201"/>
      <c r="J10" s="202"/>
    </row>
    <row r="11" spans="1:10" ht="19" thickBot="1">
      <c r="A11" s="196"/>
      <c r="B11" s="284" t="s">
        <v>119</v>
      </c>
      <c r="C11" s="285"/>
      <c r="D11" s="286"/>
      <c r="E11" s="286"/>
      <c r="F11" s="218"/>
      <c r="G11" s="201"/>
      <c r="H11" s="201"/>
      <c r="I11" s="201"/>
      <c r="J11" s="202"/>
    </row>
    <row r="12" spans="1:10" ht="19" thickBot="1">
      <c r="A12" s="196"/>
      <c r="B12" s="287" t="s">
        <v>171</v>
      </c>
      <c r="C12" s="285">
        <v>10</v>
      </c>
      <c r="D12" s="286">
        <v>14</v>
      </c>
      <c r="E12" s="286">
        <v>19</v>
      </c>
      <c r="F12" s="218"/>
      <c r="G12" s="201"/>
      <c r="H12" s="201"/>
      <c r="I12" s="201"/>
      <c r="J12" s="202"/>
    </row>
    <row r="13" spans="1:10" ht="19" thickBot="1">
      <c r="A13" s="196"/>
      <c r="B13" s="287" t="s">
        <v>172</v>
      </c>
      <c r="C13" s="285">
        <v>8</v>
      </c>
      <c r="D13" s="286">
        <v>13</v>
      </c>
      <c r="E13" s="286">
        <v>19</v>
      </c>
      <c r="F13" s="218"/>
      <c r="G13" s="201"/>
      <c r="H13" s="201"/>
      <c r="I13" s="201"/>
      <c r="J13" s="202"/>
    </row>
    <row r="14" spans="1:10" ht="19" thickBot="1">
      <c r="A14" s="196"/>
      <c r="B14" s="287" t="s">
        <v>173</v>
      </c>
      <c r="C14" s="285">
        <v>8</v>
      </c>
      <c r="D14" s="286">
        <v>13</v>
      </c>
      <c r="E14" s="286">
        <v>19</v>
      </c>
      <c r="F14" s="218"/>
      <c r="G14" s="201"/>
      <c r="H14" s="201"/>
      <c r="I14" s="201"/>
      <c r="J14" s="202"/>
    </row>
    <row r="15" spans="2:10" ht="15" thickBot="1">
      <c r="B15" s="287" t="s">
        <v>174</v>
      </c>
      <c r="C15" s="285">
        <v>8</v>
      </c>
      <c r="D15" s="286">
        <v>13</v>
      </c>
      <c r="E15" s="286">
        <v>19</v>
      </c>
      <c r="F15" s="218"/>
      <c r="G15" s="201"/>
      <c r="H15" s="201"/>
      <c r="I15" s="201"/>
      <c r="J15" s="202"/>
    </row>
    <row r="16" spans="2:10" ht="15" thickBot="1">
      <c r="B16" s="287" t="s">
        <v>175</v>
      </c>
      <c r="C16" s="285">
        <v>8</v>
      </c>
      <c r="D16" s="286">
        <v>13</v>
      </c>
      <c r="E16" s="286">
        <v>19</v>
      </c>
      <c r="F16" s="218"/>
      <c r="G16" s="201"/>
      <c r="H16" s="201"/>
      <c r="I16" s="201"/>
      <c r="J16" s="202"/>
    </row>
    <row r="17" spans="2:10" ht="15" thickBot="1">
      <c r="B17" s="287" t="s">
        <v>176</v>
      </c>
      <c r="C17" s="285">
        <v>8</v>
      </c>
      <c r="D17" s="286">
        <v>13</v>
      </c>
      <c r="E17" s="286">
        <v>19</v>
      </c>
      <c r="F17" s="218"/>
      <c r="G17" s="201"/>
      <c r="H17" s="201"/>
      <c r="I17" s="201"/>
      <c r="J17" s="202"/>
    </row>
    <row r="18" spans="1:10" ht="19" thickBot="1">
      <c r="A18" s="196"/>
      <c r="B18" s="287" t="s">
        <v>177</v>
      </c>
      <c r="C18" s="285">
        <v>8</v>
      </c>
      <c r="D18" s="286">
        <v>13</v>
      </c>
      <c r="E18" s="286">
        <v>19</v>
      </c>
      <c r="F18" s="218"/>
      <c r="G18" s="201"/>
      <c r="H18" s="201"/>
      <c r="I18" s="201"/>
      <c r="J18" s="202"/>
    </row>
    <row r="19" spans="1:10" ht="19" thickBot="1">
      <c r="A19" s="196"/>
      <c r="B19" s="287" t="s">
        <v>178</v>
      </c>
      <c r="C19" s="285">
        <v>8</v>
      </c>
      <c r="D19" s="286">
        <v>13</v>
      </c>
      <c r="E19" s="286">
        <v>19</v>
      </c>
      <c r="F19" s="218"/>
      <c r="G19" s="201"/>
      <c r="H19" s="201"/>
      <c r="I19" s="201"/>
      <c r="J19" s="202"/>
    </row>
    <row r="20" spans="1:10" ht="19" thickBot="1">
      <c r="A20" s="196"/>
      <c r="B20" s="287" t="s">
        <v>179</v>
      </c>
      <c r="C20" s="285">
        <v>8</v>
      </c>
      <c r="D20" s="286">
        <v>13</v>
      </c>
      <c r="E20" s="286">
        <v>19</v>
      </c>
      <c r="F20" s="218"/>
      <c r="G20" s="201"/>
      <c r="H20" s="201"/>
      <c r="I20" s="201"/>
      <c r="J20" s="202"/>
    </row>
    <row r="21" spans="1:10" ht="19" thickBot="1">
      <c r="A21" s="196"/>
      <c r="B21" s="287" t="s">
        <v>180</v>
      </c>
      <c r="C21" s="285">
        <v>8</v>
      </c>
      <c r="D21" s="286">
        <v>13</v>
      </c>
      <c r="E21" s="286">
        <v>19</v>
      </c>
      <c r="F21" s="218"/>
      <c r="G21" s="201"/>
      <c r="H21" s="201"/>
      <c r="I21" s="201"/>
      <c r="J21" s="202"/>
    </row>
    <row r="22" spans="1:10" ht="19" thickBot="1">
      <c r="A22" s="196"/>
      <c r="B22" s="287" t="s">
        <v>120</v>
      </c>
      <c r="C22" s="285">
        <v>8</v>
      </c>
      <c r="D22" s="286">
        <v>13</v>
      </c>
      <c r="E22" s="286">
        <v>19</v>
      </c>
      <c r="F22" s="218"/>
      <c r="G22" s="201"/>
      <c r="H22" s="201"/>
      <c r="I22" s="201"/>
      <c r="J22" s="202"/>
    </row>
    <row r="23" spans="1:10" ht="19" thickBot="1">
      <c r="A23" s="196"/>
      <c r="B23" s="288" t="s">
        <v>121</v>
      </c>
      <c r="C23" s="285"/>
      <c r="D23" s="286"/>
      <c r="E23" s="286"/>
      <c r="F23" s="218"/>
      <c r="G23" s="203"/>
      <c r="H23" s="201"/>
      <c r="I23" s="201"/>
      <c r="J23" s="202"/>
    </row>
    <row r="24" spans="1:10" ht="19" thickBot="1">
      <c r="A24" s="196"/>
      <c r="B24" s="287" t="s">
        <v>181</v>
      </c>
      <c r="C24" s="285">
        <v>8</v>
      </c>
      <c r="D24" s="286">
        <v>12</v>
      </c>
      <c r="E24" s="286">
        <v>17</v>
      </c>
      <c r="F24" s="218"/>
      <c r="G24" s="201"/>
      <c r="H24" s="201"/>
      <c r="I24" s="201"/>
      <c r="J24" s="202"/>
    </row>
    <row r="25" spans="1:10" ht="19" thickBot="1">
      <c r="A25" s="196"/>
      <c r="B25" s="287" t="s">
        <v>182</v>
      </c>
      <c r="C25" s="285">
        <v>8</v>
      </c>
      <c r="D25" s="286">
        <v>12</v>
      </c>
      <c r="E25" s="286">
        <v>17</v>
      </c>
      <c r="F25" s="218"/>
      <c r="G25" s="201"/>
      <c r="H25" s="201"/>
      <c r="I25" s="201"/>
      <c r="J25" s="202"/>
    </row>
    <row r="26" spans="1:10" ht="19" thickBot="1">
      <c r="A26" s="196"/>
      <c r="B26" s="287" t="s">
        <v>183</v>
      </c>
      <c r="C26" s="285">
        <v>8</v>
      </c>
      <c r="D26" s="286">
        <v>12</v>
      </c>
      <c r="E26" s="286">
        <v>17</v>
      </c>
      <c r="F26" s="218"/>
      <c r="G26" s="201"/>
      <c r="H26" s="201"/>
      <c r="I26" s="201"/>
      <c r="J26" s="202"/>
    </row>
    <row r="27" spans="1:10" ht="19" thickBot="1">
      <c r="A27" s="196"/>
      <c r="B27" s="287" t="s">
        <v>184</v>
      </c>
      <c r="C27" s="285">
        <v>8</v>
      </c>
      <c r="D27" s="286">
        <v>12</v>
      </c>
      <c r="E27" s="286">
        <v>17</v>
      </c>
      <c r="F27" s="218"/>
      <c r="G27" s="201"/>
      <c r="H27" s="201"/>
      <c r="I27" s="201"/>
      <c r="J27" s="202"/>
    </row>
    <row r="28" spans="1:10" ht="19" thickBot="1">
      <c r="A28" s="196"/>
      <c r="B28" s="287" t="s">
        <v>185</v>
      </c>
      <c r="C28" s="285">
        <v>8</v>
      </c>
      <c r="D28" s="286">
        <v>12</v>
      </c>
      <c r="E28" s="286">
        <v>17</v>
      </c>
      <c r="F28" s="218"/>
      <c r="G28" s="201"/>
      <c r="H28" s="201"/>
      <c r="I28" s="201"/>
      <c r="J28" s="202"/>
    </row>
    <row r="29" spans="1:10" ht="19" thickBot="1">
      <c r="A29" s="196"/>
      <c r="B29" s="288" t="s">
        <v>122</v>
      </c>
      <c r="C29" s="285"/>
      <c r="D29" s="286"/>
      <c r="E29" s="286"/>
      <c r="F29" s="218"/>
      <c r="G29" s="201"/>
      <c r="H29" s="201"/>
      <c r="I29" s="201"/>
      <c r="J29" s="202"/>
    </row>
    <row r="30" spans="1:10" ht="19" thickBot="1">
      <c r="A30" s="196"/>
      <c r="B30" s="289" t="s">
        <v>186</v>
      </c>
      <c r="C30" s="285">
        <v>7</v>
      </c>
      <c r="D30" s="286">
        <v>8</v>
      </c>
      <c r="E30" s="286">
        <v>10</v>
      </c>
      <c r="F30" s="218"/>
      <c r="G30" s="201"/>
      <c r="H30" s="201"/>
      <c r="I30" s="201"/>
      <c r="J30" s="202"/>
    </row>
    <row r="31" spans="1:10" ht="19" thickBot="1">
      <c r="A31" s="196"/>
      <c r="B31" s="289" t="s">
        <v>187</v>
      </c>
      <c r="C31" s="285">
        <v>7</v>
      </c>
      <c r="D31" s="286">
        <v>8</v>
      </c>
      <c r="E31" s="286">
        <v>10</v>
      </c>
      <c r="F31" s="218"/>
      <c r="G31" s="201"/>
      <c r="H31" s="201"/>
      <c r="I31" s="201"/>
      <c r="J31" s="202"/>
    </row>
    <row r="32" spans="1:10" ht="19" thickBot="1">
      <c r="A32" s="196"/>
      <c r="B32" s="289" t="s">
        <v>188</v>
      </c>
      <c r="C32" s="285">
        <v>7</v>
      </c>
      <c r="D32" s="286">
        <v>8</v>
      </c>
      <c r="E32" s="286">
        <v>10</v>
      </c>
      <c r="F32" s="218"/>
      <c r="G32" s="201"/>
      <c r="H32" s="201"/>
      <c r="I32" s="201"/>
      <c r="J32" s="202"/>
    </row>
    <row r="33" spans="1:10" ht="19" thickBot="1">
      <c r="A33" s="196"/>
      <c r="B33" s="289" t="s">
        <v>189</v>
      </c>
      <c r="C33" s="285">
        <v>7</v>
      </c>
      <c r="D33" s="286">
        <v>8</v>
      </c>
      <c r="E33" s="286">
        <v>10</v>
      </c>
      <c r="F33" s="218"/>
      <c r="G33" s="201"/>
      <c r="H33" s="201"/>
      <c r="I33" s="201"/>
      <c r="J33" s="202"/>
    </row>
    <row r="34" spans="1:10" ht="19" thickBot="1">
      <c r="A34" s="196"/>
      <c r="B34" s="289" t="s">
        <v>190</v>
      </c>
      <c r="C34" s="285">
        <v>7</v>
      </c>
      <c r="D34" s="286">
        <v>8</v>
      </c>
      <c r="E34" s="286">
        <v>10</v>
      </c>
      <c r="F34" s="218"/>
      <c r="G34" s="201"/>
      <c r="H34" s="201"/>
      <c r="I34" s="201"/>
      <c r="J34" s="202"/>
    </row>
    <row r="35" spans="1:10" ht="19" thickBot="1">
      <c r="A35" s="196"/>
      <c r="B35" s="289" t="s">
        <v>191</v>
      </c>
      <c r="C35" s="285">
        <v>7</v>
      </c>
      <c r="D35" s="286">
        <v>8</v>
      </c>
      <c r="E35" s="286">
        <v>10</v>
      </c>
      <c r="F35" s="218"/>
      <c r="G35" s="201"/>
      <c r="H35" s="201"/>
      <c r="I35" s="201"/>
      <c r="J35" s="202"/>
    </row>
    <row r="36" spans="1:10" ht="19" thickBot="1">
      <c r="A36" s="196"/>
      <c r="B36" s="289" t="s">
        <v>192</v>
      </c>
      <c r="C36" s="285">
        <v>7</v>
      </c>
      <c r="D36" s="286">
        <v>8</v>
      </c>
      <c r="E36" s="286">
        <v>10</v>
      </c>
      <c r="F36" s="218"/>
      <c r="G36" s="201"/>
      <c r="H36" s="201"/>
      <c r="I36" s="201"/>
      <c r="J36" s="202"/>
    </row>
    <row r="37" spans="1:10" ht="19" thickBot="1">
      <c r="A37" s="196"/>
      <c r="B37" s="289" t="s">
        <v>193</v>
      </c>
      <c r="C37" s="285">
        <v>7</v>
      </c>
      <c r="D37" s="286">
        <v>8</v>
      </c>
      <c r="E37" s="286">
        <v>10</v>
      </c>
      <c r="F37" s="218"/>
      <c r="G37" s="201"/>
      <c r="H37" s="201"/>
      <c r="I37" s="201"/>
      <c r="J37" s="202"/>
    </row>
    <row r="38" spans="1:10" ht="19" thickBot="1">
      <c r="A38" s="196"/>
      <c r="B38" s="289" t="s">
        <v>194</v>
      </c>
      <c r="C38" s="285">
        <v>7</v>
      </c>
      <c r="D38" s="286">
        <v>8</v>
      </c>
      <c r="E38" s="286">
        <v>10</v>
      </c>
      <c r="F38" s="218"/>
      <c r="G38" s="201"/>
      <c r="H38" s="201"/>
      <c r="I38" s="201"/>
      <c r="J38" s="202"/>
    </row>
    <row r="39" spans="1:10" ht="19" thickBot="1">
      <c r="A39" s="196"/>
      <c r="B39" s="289" t="s">
        <v>195</v>
      </c>
      <c r="C39" s="285">
        <v>7</v>
      </c>
      <c r="D39" s="286">
        <v>8</v>
      </c>
      <c r="E39" s="286">
        <v>10</v>
      </c>
      <c r="F39" s="218"/>
      <c r="G39" s="201"/>
      <c r="H39" s="201"/>
      <c r="I39" s="201"/>
      <c r="J39" s="202"/>
    </row>
    <row r="40" spans="1:10" s="205" customFormat="1" ht="19" thickBot="1">
      <c r="A40" s="204"/>
      <c r="B40" s="289" t="s">
        <v>196</v>
      </c>
      <c r="C40" s="285">
        <v>7</v>
      </c>
      <c r="D40" s="286">
        <v>8</v>
      </c>
      <c r="E40" s="286">
        <v>10</v>
      </c>
      <c r="F40" s="218"/>
      <c r="G40" s="201"/>
      <c r="H40" s="201"/>
      <c r="I40" s="201"/>
      <c r="J40" s="202"/>
    </row>
    <row r="41" spans="1:10" ht="19" thickBot="1">
      <c r="A41" s="196"/>
      <c r="B41" s="289" t="s">
        <v>197</v>
      </c>
      <c r="C41" s="285">
        <v>7</v>
      </c>
      <c r="D41" s="286">
        <v>8</v>
      </c>
      <c r="E41" s="286">
        <v>10</v>
      </c>
      <c r="F41" s="218"/>
      <c r="G41" s="201"/>
      <c r="H41" s="201"/>
      <c r="I41" s="201"/>
      <c r="J41" s="202"/>
    </row>
    <row r="42" spans="1:10" ht="19" thickBot="1">
      <c r="A42" s="196"/>
      <c r="B42" s="289" t="s">
        <v>198</v>
      </c>
      <c r="C42" s="285">
        <v>7</v>
      </c>
      <c r="D42" s="286">
        <v>8</v>
      </c>
      <c r="E42" s="286">
        <v>10</v>
      </c>
      <c r="F42" s="218"/>
      <c r="G42" s="207"/>
      <c r="H42" s="207"/>
      <c r="I42" s="207"/>
      <c r="J42" s="206"/>
    </row>
    <row r="43" spans="1:10" ht="19" thickBot="1">
      <c r="A43" s="208"/>
      <c r="B43" s="290" t="s">
        <v>199</v>
      </c>
      <c r="C43" s="285">
        <v>7</v>
      </c>
      <c r="D43" s="286">
        <v>8</v>
      </c>
      <c r="E43" s="286">
        <v>10</v>
      </c>
      <c r="F43" s="218"/>
      <c r="G43" s="207"/>
      <c r="H43" s="207"/>
      <c r="I43" s="207"/>
      <c r="J43" s="206"/>
    </row>
    <row r="44" spans="1:10" ht="15" thickBot="1">
      <c r="A44" s="206"/>
      <c r="B44" s="291" t="s">
        <v>123</v>
      </c>
      <c r="C44" s="292">
        <v>4</v>
      </c>
      <c r="D44" s="293">
        <v>5</v>
      </c>
      <c r="E44" s="293">
        <v>7</v>
      </c>
      <c r="F44" s="218"/>
      <c r="G44" s="207"/>
      <c r="H44" s="207"/>
      <c r="I44" s="207"/>
      <c r="J44" s="207"/>
    </row>
    <row r="45" spans="1:10" ht="27" customHeight="1">
      <c r="A45" s="206"/>
      <c r="B45" s="206"/>
      <c r="C45" s="206"/>
      <c r="D45" s="206"/>
      <c r="E45" s="280"/>
      <c r="F45" s="207">
        <f>SUM(F10:F44)</f>
        <v>0</v>
      </c>
      <c r="G45" s="207"/>
      <c r="H45" s="207"/>
      <c r="I45" s="207"/>
      <c r="J45" s="206"/>
    </row>
    <row r="46" spans="1:10" ht="29">
      <c r="A46" s="206"/>
      <c r="B46" s="209" t="s">
        <v>124</v>
      </c>
      <c r="C46" s="209"/>
      <c r="D46" s="209"/>
      <c r="E46" s="283"/>
      <c r="F46" s="209"/>
      <c r="G46" s="209"/>
      <c r="H46" s="209"/>
      <c r="I46" s="209"/>
      <c r="J46" s="209"/>
    </row>
    <row r="47" spans="1:10" ht="18.5">
      <c r="A47" s="208"/>
      <c r="B47" s="206"/>
      <c r="C47" s="206"/>
      <c r="D47" s="206"/>
      <c r="E47" s="280"/>
      <c r="F47" s="207"/>
      <c r="G47" s="207"/>
      <c r="H47" s="207"/>
      <c r="I47" s="207"/>
      <c r="J47" s="206"/>
    </row>
    <row r="48" spans="1:10" ht="15">
      <c r="A48" s="206"/>
      <c r="B48" s="206"/>
      <c r="C48" s="206"/>
      <c r="D48" s="206"/>
      <c r="E48" s="280"/>
      <c r="F48" s="207"/>
      <c r="G48" s="207"/>
      <c r="H48" s="207"/>
      <c r="I48" s="207"/>
      <c r="J48" s="206"/>
    </row>
    <row r="49" spans="1:10" ht="15">
      <c r="A49" s="206"/>
      <c r="B49" s="206"/>
      <c r="C49" s="206"/>
      <c r="D49" s="206"/>
      <c r="E49" s="280"/>
      <c r="F49" s="207"/>
      <c r="G49" s="207"/>
      <c r="H49" s="207"/>
      <c r="I49" s="207"/>
      <c r="J49" s="206"/>
    </row>
    <row r="50" spans="1:10" ht="15">
      <c r="A50" s="206"/>
      <c r="B50" s="206"/>
      <c r="C50" s="206"/>
      <c r="D50" s="206"/>
      <c r="E50" s="280"/>
      <c r="F50" s="207"/>
      <c r="G50" s="207"/>
      <c r="H50" s="207"/>
      <c r="I50" s="207"/>
      <c r="J50" s="206"/>
    </row>
    <row r="51" spans="1:10" ht="18.5">
      <c r="A51" s="208"/>
      <c r="B51" s="206"/>
      <c r="C51" s="206"/>
      <c r="D51" s="206"/>
      <c r="E51" s="280"/>
      <c r="F51" s="207"/>
      <c r="G51" s="207"/>
      <c r="H51" s="207"/>
      <c r="I51" s="207"/>
      <c r="J51" s="206"/>
    </row>
    <row r="52" spans="1:10" ht="15">
      <c r="A52" s="206"/>
      <c r="B52" s="206"/>
      <c r="C52" s="206"/>
      <c r="D52" s="206"/>
      <c r="E52" s="280"/>
      <c r="F52" s="207"/>
      <c r="G52" s="207"/>
      <c r="H52" s="207"/>
      <c r="I52" s="207"/>
      <c r="J52" s="206"/>
    </row>
    <row r="53" spans="1:10" ht="15">
      <c r="A53" s="206"/>
      <c r="B53" s="206"/>
      <c r="C53" s="206"/>
      <c r="D53" s="206"/>
      <c r="E53" s="280"/>
      <c r="F53" s="207"/>
      <c r="G53" s="207"/>
      <c r="H53" s="207"/>
      <c r="I53" s="207"/>
      <c r="J53" s="206"/>
    </row>
    <row r="54" spans="1:10" ht="15">
      <c r="A54" s="206"/>
      <c r="B54" s="206"/>
      <c r="C54" s="206"/>
      <c r="D54" s="206"/>
      <c r="E54" s="280"/>
      <c r="F54" s="207"/>
      <c r="G54" s="207"/>
      <c r="H54" s="207"/>
      <c r="I54" s="207"/>
      <c r="J54" s="206"/>
    </row>
    <row r="55" spans="1:10" ht="15">
      <c r="A55" s="206"/>
      <c r="B55" s="210"/>
      <c r="C55" s="210"/>
      <c r="D55" s="210"/>
      <c r="E55" s="281"/>
      <c r="F55" s="211"/>
      <c r="G55" s="211"/>
      <c r="H55" s="211"/>
      <c r="I55" s="211"/>
      <c r="J55" s="210"/>
    </row>
    <row r="56" spans="1:10" ht="15">
      <c r="A56" s="206"/>
      <c r="B56" s="206"/>
      <c r="C56" s="206"/>
      <c r="D56" s="206"/>
      <c r="E56" s="280"/>
      <c r="F56" s="207"/>
      <c r="G56" s="207"/>
      <c r="H56" s="207"/>
      <c r="I56" s="207"/>
      <c r="J56" s="206"/>
    </row>
    <row r="57" spans="1:10" ht="18.5">
      <c r="A57" s="208"/>
      <c r="B57" s="206"/>
      <c r="C57" s="206"/>
      <c r="D57" s="206"/>
      <c r="E57" s="280"/>
      <c r="F57" s="207"/>
      <c r="G57" s="207"/>
      <c r="H57" s="207"/>
      <c r="I57" s="207"/>
      <c r="J57" s="206"/>
    </row>
    <row r="58" spans="1:10" ht="15">
      <c r="A58" s="206"/>
      <c r="B58" s="206"/>
      <c r="C58" s="206"/>
      <c r="D58" s="206"/>
      <c r="E58" s="280"/>
      <c r="F58" s="207"/>
      <c r="G58" s="207"/>
      <c r="H58" s="207"/>
      <c r="I58" s="207"/>
      <c r="J58" s="206"/>
    </row>
    <row r="59" spans="1:10" ht="15">
      <c r="A59" s="206"/>
      <c r="B59" s="206"/>
      <c r="C59" s="206"/>
      <c r="D59" s="206"/>
      <c r="E59" s="280"/>
      <c r="F59" s="207"/>
      <c r="G59" s="207"/>
      <c r="H59" s="207"/>
      <c r="I59" s="207"/>
      <c r="J59" s="206"/>
    </row>
    <row r="60" spans="1:10" ht="15">
      <c r="A60" s="206"/>
      <c r="B60" s="206"/>
      <c r="C60" s="206"/>
      <c r="D60" s="206"/>
      <c r="E60" s="280"/>
      <c r="F60" s="207"/>
      <c r="G60" s="207"/>
      <c r="H60" s="207"/>
      <c r="I60" s="207"/>
      <c r="J60" s="206"/>
    </row>
  </sheetData>
  <sheetProtection password="8166" sheet="1" objects="1" scenarios="1"/>
  <mergeCells count="1">
    <mergeCell ref="B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dcterms:created xsi:type="dcterms:W3CDTF">2019-12-07T17:05:14Z</dcterms:created>
  <dcterms:modified xsi:type="dcterms:W3CDTF">2023-08-21T15:07:14Z</dcterms:modified>
  <cp:category/>
  <cp:version/>
  <cp:contentType/>
  <cp:contentStatus/>
</cp:coreProperties>
</file>