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50" activeTab="0"/>
  </bookViews>
  <sheets>
    <sheet name="formulário candidatura" sheetId="1" r:id="rId1"/>
    <sheet name="Anexo A" sheetId="2" r:id="rId2"/>
  </sheets>
  <definedNames>
    <definedName name="_xlnm.Print_Area" localSheetId="0">'formulário candidatura'!$A$1:$I$114</definedName>
    <definedName name="_xlnm.Print_Titles" localSheetId="0">'formulário candidatura'!$1:$10</definedName>
  </definedNames>
  <calcPr calcId="162913"/>
</workbook>
</file>

<file path=xl/sharedStrings.xml><?xml version="1.0" encoding="utf-8"?>
<sst xmlns="http://schemas.openxmlformats.org/spreadsheetml/2006/main" count="247" uniqueCount="202">
  <si>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</si>
  <si>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</si>
  <si>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</si>
  <si>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</si>
  <si>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</si>
  <si>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</si>
  <si>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</si>
  <si>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</si>
  <si>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</si>
  <si>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</si>
  <si>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</si>
  <si>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</si>
  <si>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>Publicação de artigos em revista científica internacional indexadas no ISI/SCOPUS ou equivalente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</si>
  <si>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</si>
  <si>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</si>
  <si>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</si>
  <si>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</si>
  <si>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</si>
  <si>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</si>
  <si>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</si>
  <si>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</si>
  <si>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</si>
  <si>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</si>
  <si>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</si>
  <si>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</si>
  <si>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</si>
  <si>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</si>
  <si>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</si>
  <si>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</si>
  <si>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</si>
  <si>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</si>
  <si>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</si>
  <si>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</si>
  <si>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</si>
  <si>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</si>
  <si>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</si>
  <si>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</si>
  <si>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</si>
  <si>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Coordenador de CET's</t>
  </si>
  <si>
    <t>Coordenador de Ctesp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</si>
  <si>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</si>
  <si>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</si>
  <si>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</si>
  <si>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</si>
  <si>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</si>
  <si>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Participação em jurís não científicos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</si>
  <si>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</si>
  <si>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</si>
  <si>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</si>
  <si>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</si>
  <si>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</si>
  <si>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</si>
  <si>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</si>
  <si>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</si>
  <si>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</si>
  <si>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</si>
  <si>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</si>
  <si>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</si>
  <si>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</si>
  <si>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</si>
  <si>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</si>
  <si>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</si>
  <si>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</si>
  <si>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</si>
  <si>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</si>
  <si>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</si>
  <si>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</si>
  <si>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p/ manual</t>
  </si>
  <si>
    <t>p/ cada aluno</t>
  </si>
  <si>
    <t>p/ ação</t>
  </si>
  <si>
    <t>Avaliação docente de desempenho docente pela instituição nos últimos 5 anos</t>
  </si>
  <si>
    <t>6 pts Excelente; 4 pts Muito Bom; 2 pts Bom</t>
  </si>
  <si>
    <t>p/ 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</si>
  <si>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</si>
  <si>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</si>
  <si>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</si>
  <si>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</si>
  <si>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</si>
  <si>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</si>
  <si>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Mestrado e dissertação  diretamente relacionada com a área disciplinar a que o candidato concorre</t>
  </si>
  <si>
    <t xml:space="preserve">Mestrado e dissertação indiretamente relacionada com a área disciplinar a que o candidato concorre 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</si>
  <si>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</si>
  <si>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</si>
  <si>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</si>
  <si>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</si>
  <si>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</si>
  <si>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</si>
  <si>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</si>
  <si>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</si>
  <si>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</si>
  <si>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</si>
  <si>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</si>
  <si>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</si>
  <si>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</si>
  <si>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Experiência Profissional em actividade fora do meio académico relacionado com a área disciplinar objeto do concurso, conforme anexo A.</t>
  </si>
  <si>
    <t>Prestação de serviços ao exterior, estudos/projetos ou pareceres elaborados, no âmbito do ISCAC</t>
  </si>
  <si>
    <t xml:space="preserve">Concurso Interno Pessoal Docente Ensino Superior Politécnico </t>
  </si>
  <si>
    <t>Comunicações apresentadas em congressos internacionais indexados no ISI/SCOPUS ou equivalente</t>
  </si>
  <si>
    <t>Comunicações apresentadas em congressos nacionais com arbitragem</t>
  </si>
  <si>
    <t>Comunicações por convite internacionais</t>
  </si>
  <si>
    <t>Comunicações por convite nacionais</t>
  </si>
  <si>
    <t>p/ curso</t>
  </si>
  <si>
    <t>2,0 p/ projeto concluído</t>
  </si>
  <si>
    <t>1,0 p/ projeto em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</si>
  <si>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</si>
  <si>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</si>
  <si>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</si>
  <si>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</si>
  <si>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</si>
  <si>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juri</t>
  </si>
  <si>
    <t>p/ orientação</t>
  </si>
  <si>
    <t>p/ arguencia</t>
  </si>
  <si>
    <t>p/ participação</t>
  </si>
  <si>
    <t>p/ prest.serviço</t>
  </si>
  <si>
    <t>Cursos de MBA e pós-graduação de Universidades ou Institutos Politécnicos diretamente relacionados com a área disciplinar a que o candidato concorre.</t>
  </si>
  <si>
    <t>Cursos de MBA e pós-graduações de Universidades ou Institutos Politécnicos indiretamente relacionados com a área disciplinar a que o candidato concorre.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</si>
  <si>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</si>
  <si>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</si>
  <si>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</si>
  <si>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</si>
  <si>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r>
      <t xml:space="preserve">Técnico-Científico e Profissional </t>
    </r>
    <r>
      <rPr>
        <sz val="8"/>
        <rFont val="Arial"/>
        <family val="2"/>
      </rPr>
      <t>(60%)</t>
    </r>
  </si>
  <si>
    <r>
      <t xml:space="preserve">Organizacional (outras atividades relevantes para o IPC) </t>
    </r>
    <r>
      <rPr>
        <sz val="8"/>
        <rFont val="Arial"/>
        <family val="2"/>
      </rPr>
      <t>(10%)</t>
    </r>
  </si>
  <si>
    <r>
      <t xml:space="preserve">Pedagógico </t>
    </r>
    <r>
      <rPr>
        <sz val="8"/>
        <rFont val="Arial"/>
        <family val="2"/>
      </rPr>
      <t>(30%)</t>
    </r>
  </si>
  <si>
    <t>Coorientação de Dissertações de Mestrado Pré-Bolonha (concluídas)</t>
  </si>
  <si>
    <t>Coorientação de Dissertação/Projeto/Estágio de Mestrado (Bolonha)  (concluídas)</t>
  </si>
  <si>
    <t>Citações de livros e enquadramento de livros em uc de licenciaturas ou mestrados de cursos de ensino superior em outras escolas de ensino superior</t>
  </si>
  <si>
    <t>Cursos de atualização técnico–científica ou participações passivas em congressos diretamente relacionadas com a área disciplinar a que o candidato concorre nos últimos 5 anos</t>
  </si>
  <si>
    <t>Cursos de atualização técnico–científica  ou participações passivas em congressos indiretamente relacionadas com a área disciplinar a que o candidato concorre nos últimos 5 anos</t>
  </si>
  <si>
    <t>1.3 Projetos de Investigação e Desenvolvimento na área em que é aberto o concurso</t>
  </si>
  <si>
    <t>1.5 Organização e  outras atividades técnico-científica na área em que é aberto o concurso</t>
  </si>
  <si>
    <t>1.7 Participação em júris de provas académicas na área em que é aberto o concurso</t>
  </si>
  <si>
    <t>1.8 Atividades de natureza profissional com relevância para a área em que é aberto o concurso</t>
  </si>
  <si>
    <t>Participação em juris para atribuição do título de especialista</t>
  </si>
  <si>
    <t>2.1 Experiência e Dedicação à Docência na área em que é aberto o concurso</t>
  </si>
  <si>
    <t>2.2 - Manuais na área em que é aberto o concurso</t>
  </si>
  <si>
    <t>Elaboração de cadernos de exercícios que cubram pelo menos 75% da matéria da UC (no máximo 1 elementos por UC)</t>
  </si>
  <si>
    <t>Elaboração de manuais de apoio à docência que cubram pelo menos 75% da matéria da UC  (aulas T e TP, no máximo 1 elemento por UC)</t>
  </si>
  <si>
    <t>Experiência docente no ensino superior politécnico  &gt; 15 anos</t>
  </si>
  <si>
    <t>Experiência docente no ensino superior politécnico  &gt; 5 anos -  &lt;= 15 anos</t>
  </si>
  <si>
    <t xml:space="preserve">Experiência docente em outras instituições de ensino politécnico </t>
  </si>
  <si>
    <t xml:space="preserve">Experiência docente no ensino superior universitário </t>
  </si>
  <si>
    <t>Responsável de Unidades Curriculares, distintas</t>
  </si>
  <si>
    <t>Número de Unidades Curriculares, distintas, lecionadas (não cumulativo com o ponto anterior)</t>
  </si>
  <si>
    <t>Orador em ações Pedagógicas, fora do âmbito da DSD</t>
  </si>
  <si>
    <t>Coordenador de área disciplinar (não cumulativo com a coordenação do setor ou de grupo)</t>
  </si>
  <si>
    <t>Coordenador de setor de área disciplinar (não cumulativo com a coordenação da área ou de grupo)</t>
  </si>
  <si>
    <t>Coordenador de grupo disciplinar (não cumulativo com a coordenação do setor ou área)</t>
  </si>
  <si>
    <t xml:space="preserve">1.4 Publicações e participações em congressos de carácter técnico-científico </t>
  </si>
  <si>
    <t xml:space="preserve">1.6 Orientação de teses/dissertações/trabalhos de final de curso </t>
  </si>
  <si>
    <t>Acompanhamento de estudantes em estágio na área em que é aberto o concurso</t>
  </si>
  <si>
    <t xml:space="preserve">2.3 Qualidade Docente, Organização Pedagógica e Outros </t>
  </si>
  <si>
    <t>Cursos de formação ou atualização, com o mínimo de 6 horas, nos últimos 5 anos, na área em que é aberto o concurso</t>
  </si>
  <si>
    <t>Outras atividade curriculares, na área em que é aberto o concurso.</t>
  </si>
  <si>
    <t>Anexo A</t>
  </si>
  <si>
    <t>PROFISSÕES</t>
  </si>
  <si>
    <t>até 5 anos</t>
  </si>
  <si>
    <t>de 5 a 15 anos</t>
  </si>
  <si>
    <t>mais de 15 anos</t>
  </si>
  <si>
    <t>Pontuação final</t>
  </si>
  <si>
    <t>Direcções:</t>
  </si>
  <si>
    <t xml:space="preserve">Outras Direcções </t>
  </si>
  <si>
    <t>Consultoria:</t>
  </si>
  <si>
    <t>Funções Técnicas:</t>
  </si>
  <si>
    <t>Formador de quadros superiores</t>
  </si>
  <si>
    <t>Notas:</t>
  </si>
  <si>
    <t>Doutoramento e tese indiretamente relacionada com a área disciplinar a que o candidato concorre ou titulo de especialista</t>
  </si>
  <si>
    <t>Doutoramento e tese diretamente relacionada com a área disciplinar a que o candidato concorre ou titulo de especialista na mesma área</t>
  </si>
  <si>
    <t>NOME</t>
  </si>
  <si>
    <t>Professor Coordenador para a Àrea disciplinar de Sistemas de Informação de Gestão - PRPD/29/2023</t>
  </si>
  <si>
    <t>ACTIVIDADES PROFISSIONAIS DA ÁREA DE SISTEMAS DE INFORMAÇÃO DE GESTÃO</t>
  </si>
  <si>
    <t>Director/responsavel Geral</t>
  </si>
  <si>
    <t>Director/responsavel Informática</t>
  </si>
  <si>
    <t>Director/responsavel Sistemas</t>
  </si>
  <si>
    <t>Director/responsavel Marketing</t>
  </si>
  <si>
    <t>Director/responsavel de Aprovisionamento</t>
  </si>
  <si>
    <t>Director/responsavel de Qualidade/Ambiente/HST</t>
  </si>
  <si>
    <t>Director/responsavel de Logistica</t>
  </si>
  <si>
    <t>Director/responsavel de Produção e Operações</t>
  </si>
  <si>
    <t>Director/responsavel de Planeamento e Controlo de Gestão</t>
  </si>
  <si>
    <t>Director/responsavel de Risco</t>
  </si>
  <si>
    <t>Consultor de Informática</t>
  </si>
  <si>
    <t>Consultor Sistemas de Informação</t>
  </si>
  <si>
    <t>Consultor em Ciência de Dados</t>
  </si>
  <si>
    <t>Consultor Pesquisa de Mercado</t>
  </si>
  <si>
    <t>Consultor na área</t>
  </si>
  <si>
    <t>Gestor de Projeto</t>
  </si>
  <si>
    <t>Engenheiro de Software</t>
  </si>
  <si>
    <t>Gestor de Sistemas de Informação</t>
  </si>
  <si>
    <t>Analista/Gestor/Administrador de sistemas</t>
  </si>
  <si>
    <t>Administrador/Gestor de bases de dados</t>
  </si>
  <si>
    <t>Analista de suporte</t>
  </si>
  <si>
    <t>Web Designer</t>
  </si>
  <si>
    <t>Engenheiro de multimédia</t>
  </si>
  <si>
    <t>Gestor de redes e sistemas informáticos</t>
  </si>
  <si>
    <t>Programador</t>
  </si>
  <si>
    <t>Programador de aplicações web</t>
  </si>
  <si>
    <t>Analista/Gestor de redes</t>
  </si>
  <si>
    <t>Analista/Gestor de segurança informática e cibersegurança</t>
  </si>
  <si>
    <t>Outras da área de Informática e de Sistemas de Informação</t>
  </si>
  <si>
    <t>Situações omissas serão enquaradas nas presentes profissões atendendo ás especificidades apresentadas e competências exigidas.</t>
  </si>
  <si>
    <t>Sondagens/estudos de mercado/estudos de opinião/estudos econometricos/previsão/epidemiologicos</t>
  </si>
  <si>
    <t>Ciência de dados/IT/AI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</si>
</sst>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9" fontId="3" fillId="2" borderId="0" xfId="2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/>
    </xf>
    <xf numFmtId="0" fontId="5" fillId="4" borderId="25" xfId="0" applyFont="1" applyFill="1" applyBorder="1" applyAlignment="1">
      <alignment horizontal="center" vertical="center"/>
    </xf>
    <xf numFmtId="2" fontId="6" fillId="4" borderId="2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2" fontId="6" fillId="4" borderId="15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/>
    </xf>
    <xf numFmtId="0" fontId="3" fillId="5" borderId="25" xfId="0" applyFont="1" applyFill="1" applyBorder="1" applyAlignment="1">
      <alignment horizontal="right" vertical="center"/>
    </xf>
    <xf numFmtId="0" fontId="2" fillId="5" borderId="24" xfId="0" applyFont="1" applyFill="1" applyBorder="1" applyAlignment="1">
      <alignment horizontal="center" vertical="center"/>
    </xf>
    <xf numFmtId="1" fontId="2" fillId="5" borderId="25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/>
    </xf>
    <xf numFmtId="2" fontId="3" fillId="5" borderId="26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2" fontId="3" fillId="5" borderId="25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/>
    </xf>
    <xf numFmtId="2" fontId="3" fillId="5" borderId="11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justify" vertical="center" wrapText="1"/>
    </xf>
    <xf numFmtId="0" fontId="2" fillId="5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justify" vertical="center" wrapText="1"/>
    </xf>
    <xf numFmtId="0" fontId="2" fillId="0" borderId="47" xfId="0" applyFont="1" applyFill="1" applyBorder="1" applyAlignment="1">
      <alignment horizontal="justify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165" fontId="3" fillId="3" borderId="25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/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0" fontId="13" fillId="0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53" xfId="0" applyFont="1" applyFill="1" applyBorder="1" applyAlignment="1">
      <alignment vertical="center"/>
    </xf>
    <xf numFmtId="0" fontId="0" fillId="0" borderId="35" xfId="0" applyBorder="1" applyAlignment="1">
      <alignment horizontal="left" indent="1"/>
    </xf>
    <xf numFmtId="0" fontId="0" fillId="0" borderId="7" xfId="0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 indent="1"/>
    </xf>
    <xf numFmtId="0" fontId="13" fillId="0" borderId="0" xfId="0" applyFont="1"/>
    <xf numFmtId="0" fontId="0" fillId="0" borderId="35" xfId="0" applyFont="1" applyBorder="1" applyAlignment="1">
      <alignment horizontal="left"/>
    </xf>
    <xf numFmtId="0" fontId="0" fillId="0" borderId="0" xfId="0" applyFont="1"/>
    <xf numFmtId="0" fontId="0" fillId="0" borderId="5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2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164" fontId="2" fillId="0" borderId="46" xfId="0" applyNumberFormat="1" applyFont="1" applyFill="1" applyBorder="1" applyAlignment="1" applyProtection="1">
      <alignment vertical="center" wrapText="1"/>
      <protection locked="0"/>
    </xf>
    <xf numFmtId="164" fontId="2" fillId="0" borderId="47" xfId="0" applyNumberFormat="1" applyFont="1" applyFill="1" applyBorder="1" applyAlignment="1" applyProtection="1">
      <alignment vertical="center" wrapText="1"/>
      <protection locked="0"/>
    </xf>
    <xf numFmtId="164" fontId="2" fillId="0" borderId="54" xfId="0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>
      <alignment horizontal="center" vertical="center" textRotation="90"/>
    </xf>
    <xf numFmtId="0" fontId="3" fillId="2" borderId="38" xfId="0" applyFont="1" applyFill="1" applyBorder="1" applyAlignment="1">
      <alignment horizontal="center" vertical="center" textRotation="90"/>
    </xf>
    <xf numFmtId="0" fontId="3" fillId="2" borderId="35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textRotation="90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40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35" xfId="0" applyFont="1" applyFill="1" applyBorder="1" applyAlignment="1">
      <alignment horizontal="center" vertical="center" textRotation="90" wrapText="1"/>
    </xf>
    <xf numFmtId="0" fontId="3" fillId="2" borderId="37" xfId="0" applyFont="1" applyFill="1" applyBorder="1" applyAlignment="1">
      <alignment horizontal="center" vertical="center" textRotation="90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 wrapText="1"/>
    </xf>
    <xf numFmtId="164" fontId="2" fillId="2" borderId="52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58" xfId="0" applyFont="1" applyFill="1" applyBorder="1" applyAlignment="1">
      <alignment horizontal="center" vertical="center" textRotation="90"/>
    </xf>
    <xf numFmtId="0" fontId="3" fillId="2" borderId="41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59" xfId="0" applyNumberFormat="1" applyFont="1" applyFill="1" applyBorder="1" applyAlignment="1">
      <alignment horizontal="center" vertical="center"/>
    </xf>
    <xf numFmtId="1" fontId="2" fillId="2" borderId="5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34" xfId="0" applyFont="1" applyBorder="1"/>
    <xf numFmtId="0" fontId="0" fillId="0" borderId="6" xfId="0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35" xfId="0" applyFont="1" applyBorder="1" applyAlignment="1">
      <alignment horizontal="left"/>
    </xf>
    <xf numFmtId="0" fontId="0" fillId="0" borderId="35" xfId="0" applyBorder="1"/>
    <xf numFmtId="0" fontId="0" fillId="0" borderId="35" xfId="0" applyFill="1" applyBorder="1"/>
    <xf numFmtId="0" fontId="0" fillId="0" borderId="35" xfId="0" applyFill="1" applyBorder="1" applyAlignment="1">
      <alignment vertical="justify"/>
    </xf>
    <xf numFmtId="0" fontId="0" fillId="0" borderId="7" xfId="0" applyFill="1" applyBorder="1" applyAlignment="1">
      <alignment horizontal="center" vertical="justify"/>
    </xf>
    <xf numFmtId="0" fontId="0" fillId="0" borderId="36" xfId="0" applyBorder="1"/>
    <xf numFmtId="0" fontId="0" fillId="0" borderId="60" xfId="0" applyFill="1" applyBorder="1"/>
    <xf numFmtId="0" fontId="0" fillId="0" borderId="28" xfId="0" applyFill="1" applyBorder="1" applyProtection="1">
      <protection locked="0"/>
    </xf>
    <xf numFmtId="0" fontId="0" fillId="0" borderId="28" xfId="0" applyFont="1" applyBorder="1" applyProtection="1">
      <protection locked="0"/>
    </xf>
    <xf numFmtId="0" fontId="0" fillId="0" borderId="29" xfId="0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showGridLines="0" tabSelected="1" workbookViewId="0" topLeftCell="B1">
      <pane ySplit="10" topLeftCell="A50" activePane="bottomLeft" state="frozen"/>
      <selection pane="bottomLeft" activeCell="F5" sqref="F5"/>
    </sheetView>
  </sheetViews>
  <sheetFormatPr defaultColWidth="9.140625" defaultRowHeight="15"/>
  <cols>
    <col min="1" max="1" width="4.57421875" style="0" customWidth="1"/>
    <col min="4" max="4" width="15.8515625" style="0" customWidth="1"/>
    <col min="6" max="6" width="70.8515625" style="0" customWidth="1"/>
    <col min="7" max="7" width="13.57421875" style="111" customWidth="1"/>
    <col min="8" max="8" width="18.00390625" style="0" customWidth="1"/>
    <col min="9" max="9" width="8.00390625" style="114" customWidth="1"/>
    <col min="10" max="11" width="8.7109375" style="0" customWidth="1"/>
    <col min="12" max="12" width="14.421875" style="0" customWidth="1"/>
  </cols>
  <sheetData>
    <row r="1" spans="1:12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31"/>
      <c r="B2" s="271" t="s">
        <v>96</v>
      </c>
      <c r="C2" s="271"/>
      <c r="D2" s="271"/>
      <c r="E2" s="271"/>
      <c r="F2" s="271"/>
      <c r="G2" s="271"/>
      <c r="H2" s="271"/>
      <c r="I2" s="117"/>
      <c r="J2" s="32"/>
      <c r="K2" s="31"/>
      <c r="L2" s="31"/>
    </row>
    <row r="3" spans="1:12" ht="15">
      <c r="A3" s="31"/>
      <c r="B3" s="271" t="s">
        <v>168</v>
      </c>
      <c r="C3" s="271"/>
      <c r="D3" s="271"/>
      <c r="E3" s="271"/>
      <c r="F3" s="271"/>
      <c r="G3" s="271"/>
      <c r="H3" s="271"/>
      <c r="I3" s="117"/>
      <c r="J3" s="32"/>
      <c r="K3" s="31"/>
      <c r="L3" s="31"/>
    </row>
    <row r="4" spans="1:12" ht="15">
      <c r="A4" s="31"/>
      <c r="B4" s="271" t="s">
        <v>0</v>
      </c>
      <c r="C4" s="271"/>
      <c r="D4" s="271"/>
      <c r="E4" s="271"/>
      <c r="F4" s="271"/>
      <c r="G4" s="271"/>
      <c r="H4" s="271"/>
      <c r="I4" s="117"/>
      <c r="J4" s="32"/>
      <c r="K4" s="31"/>
      <c r="L4" s="31"/>
    </row>
    <row r="5" spans="1:12" ht="15">
      <c r="A5" s="31"/>
      <c r="B5" s="220"/>
      <c r="C5" s="220"/>
      <c r="D5" s="271" t="s">
        <v>167</v>
      </c>
      <c r="E5" s="271"/>
      <c r="F5" s="221"/>
      <c r="G5" s="220"/>
      <c r="H5" s="220"/>
      <c r="I5" s="117"/>
      <c r="J5" s="32"/>
      <c r="K5" s="31"/>
      <c r="L5" s="31"/>
    </row>
    <row r="6" spans="1:12" ht="15" thickBot="1">
      <c r="A6" s="31"/>
      <c r="B6" s="271" t="s">
        <v>1</v>
      </c>
      <c r="C6" s="271"/>
      <c r="D6" s="271"/>
      <c r="E6" s="271"/>
      <c r="F6" s="271"/>
      <c r="G6" s="271"/>
      <c r="H6" s="271"/>
      <c r="I6" s="117"/>
      <c r="J6" s="32"/>
      <c r="K6" s="31"/>
      <c r="L6" s="31"/>
    </row>
    <row r="7" spans="1:12" ht="15" thickBot="1">
      <c r="A7" s="31"/>
      <c r="B7" s="52"/>
      <c r="C7" s="52"/>
      <c r="D7" s="52"/>
      <c r="E7" s="52"/>
      <c r="F7" s="52"/>
      <c r="G7" s="117"/>
      <c r="H7" s="52"/>
      <c r="I7" s="117"/>
      <c r="J7" s="252" t="s">
        <v>2</v>
      </c>
      <c r="K7" s="253"/>
      <c r="L7" s="254"/>
    </row>
    <row r="8" spans="1:12" ht="15" thickBot="1">
      <c r="A8" s="30"/>
      <c r="B8" s="30"/>
      <c r="C8" s="30"/>
      <c r="D8" s="30"/>
      <c r="E8" s="30"/>
      <c r="F8" s="30"/>
      <c r="H8" s="30"/>
      <c r="J8" s="252"/>
      <c r="K8" s="253"/>
      <c r="L8" s="255"/>
    </row>
    <row r="9" spans="1:12" ht="21.5" thickBot="1">
      <c r="A9" s="33"/>
      <c r="B9" s="81" t="s">
        <v>3</v>
      </c>
      <c r="C9" s="82" t="s">
        <v>4</v>
      </c>
      <c r="D9" s="36" t="s">
        <v>5</v>
      </c>
      <c r="E9" s="34" t="s">
        <v>4</v>
      </c>
      <c r="F9" s="35" t="s">
        <v>6</v>
      </c>
      <c r="G9" s="262" t="s">
        <v>7</v>
      </c>
      <c r="H9" s="263"/>
      <c r="I9" s="264"/>
      <c r="J9" s="76" t="s">
        <v>8</v>
      </c>
      <c r="K9" s="77" t="s">
        <v>9</v>
      </c>
      <c r="L9" s="78" t="s">
        <v>10</v>
      </c>
    </row>
    <row r="10" spans="1:12" s="114" customFormat="1" ht="15" thickBot="1">
      <c r="A10" s="115"/>
      <c r="B10" s="125"/>
      <c r="C10" s="17"/>
      <c r="D10" s="16"/>
      <c r="E10" s="15"/>
      <c r="F10" s="14"/>
      <c r="G10" s="13" t="s">
        <v>56</v>
      </c>
      <c r="H10" s="12" t="s">
        <v>57</v>
      </c>
      <c r="I10" s="12" t="s">
        <v>58</v>
      </c>
      <c r="J10" s="11"/>
      <c r="K10" s="10"/>
      <c r="L10" s="9"/>
    </row>
    <row r="11" spans="1:12" s="114" customFormat="1" ht="30.75" customHeight="1">
      <c r="A11" s="115"/>
      <c r="B11" s="272" t="s">
        <v>120</v>
      </c>
      <c r="C11" s="275">
        <v>200</v>
      </c>
      <c r="D11" s="270" t="s">
        <v>82</v>
      </c>
      <c r="E11" s="256">
        <v>20</v>
      </c>
      <c r="F11" s="6" t="s">
        <v>166</v>
      </c>
      <c r="G11" s="160">
        <v>15</v>
      </c>
      <c r="H11" s="155" t="s">
        <v>63</v>
      </c>
      <c r="I11" s="156">
        <f>G11</f>
        <v>15</v>
      </c>
      <c r="J11" s="91"/>
      <c r="K11" s="148">
        <f aca="true" t="shared" si="0" ref="K11:K14">IF(J11*G11&gt;=I11,I11,J11*G11)</f>
        <v>0</v>
      </c>
      <c r="L11" s="94"/>
    </row>
    <row r="12" spans="1:12" s="114" customFormat="1" ht="24.75" customHeight="1">
      <c r="A12" s="115"/>
      <c r="B12" s="273"/>
      <c r="C12" s="276"/>
      <c r="D12" s="267"/>
      <c r="E12" s="260"/>
      <c r="F12" s="161" t="s">
        <v>165</v>
      </c>
      <c r="G12" s="162">
        <v>8</v>
      </c>
      <c r="H12" s="144" t="s">
        <v>63</v>
      </c>
      <c r="I12" s="157">
        <f>G12</f>
        <v>8</v>
      </c>
      <c r="J12" s="135"/>
      <c r="K12" s="179">
        <f t="shared" si="0"/>
        <v>0</v>
      </c>
      <c r="L12" s="137"/>
    </row>
    <row r="13" spans="1:12" s="114" customFormat="1" ht="22.15" customHeight="1">
      <c r="A13" s="115"/>
      <c r="B13" s="273"/>
      <c r="C13" s="276"/>
      <c r="D13" s="267"/>
      <c r="E13" s="260"/>
      <c r="F13" s="161" t="s">
        <v>79</v>
      </c>
      <c r="G13" s="162">
        <v>5</v>
      </c>
      <c r="H13" s="144" t="s">
        <v>63</v>
      </c>
      <c r="I13" s="157">
        <f>G13</f>
        <v>5</v>
      </c>
      <c r="J13" s="135"/>
      <c r="K13" s="179">
        <f t="shared" si="0"/>
        <v>0</v>
      </c>
      <c r="L13" s="137"/>
    </row>
    <row r="14" spans="1:12" s="114" customFormat="1" ht="27" customHeight="1" thickBot="1">
      <c r="A14" s="115"/>
      <c r="B14" s="273"/>
      <c r="C14" s="276"/>
      <c r="D14" s="268"/>
      <c r="E14" s="257"/>
      <c r="F14" s="161" t="s">
        <v>80</v>
      </c>
      <c r="G14" s="163">
        <v>3</v>
      </c>
      <c r="H14" s="146" t="s">
        <v>63</v>
      </c>
      <c r="I14" s="158">
        <f>G14</f>
        <v>3</v>
      </c>
      <c r="J14" s="129"/>
      <c r="K14" s="191">
        <f t="shared" si="0"/>
        <v>0</v>
      </c>
      <c r="L14" s="131"/>
    </row>
    <row r="15" spans="1:12" s="114" customFormat="1" ht="15" thickBot="1">
      <c r="A15" s="115"/>
      <c r="B15" s="273"/>
      <c r="C15" s="276"/>
      <c r="D15" s="164"/>
      <c r="E15" s="165"/>
      <c r="F15" s="165"/>
      <c r="G15" s="166"/>
      <c r="H15" s="166"/>
      <c r="I15" s="166"/>
      <c r="J15" s="56"/>
      <c r="K15" s="120">
        <f>IF(SUM(K10:K14)&gt;=E11,E11,SUM(K10:K14))</f>
        <v>0</v>
      </c>
      <c r="L15" s="59"/>
    </row>
    <row r="16" spans="1:12" s="114" customFormat="1" ht="26.65" customHeight="1">
      <c r="A16" s="115"/>
      <c r="B16" s="273"/>
      <c r="C16" s="276"/>
      <c r="D16" s="258" t="s">
        <v>81</v>
      </c>
      <c r="E16" s="256">
        <v>10</v>
      </c>
      <c r="F16" s="225" t="s">
        <v>114</v>
      </c>
      <c r="G16" s="141">
        <v>5</v>
      </c>
      <c r="H16" s="148" t="s">
        <v>101</v>
      </c>
      <c r="I16" s="181">
        <v>5</v>
      </c>
      <c r="J16" s="222"/>
      <c r="K16" s="148">
        <f>IF(J16*G16&gt;=I16,I16,J16*G16)</f>
        <v>0</v>
      </c>
      <c r="L16" s="141"/>
    </row>
    <row r="17" spans="1:12" s="114" customFormat="1" ht="30" customHeight="1">
      <c r="A17" s="115"/>
      <c r="B17" s="273"/>
      <c r="C17" s="276"/>
      <c r="D17" s="261"/>
      <c r="E17" s="257"/>
      <c r="F17" s="151" t="s">
        <v>115</v>
      </c>
      <c r="G17" s="145">
        <v>3</v>
      </c>
      <c r="H17" s="153" t="s">
        <v>101</v>
      </c>
      <c r="I17" s="182">
        <v>3</v>
      </c>
      <c r="J17" s="223"/>
      <c r="K17" s="147">
        <f aca="true" t="shared" si="1" ref="K17:K60">IF(J17*G17&gt;=I17,I17,J17*G17)</f>
        <v>0</v>
      </c>
      <c r="L17" s="145"/>
    </row>
    <row r="18" spans="1:12" s="114" customFormat="1" ht="24.75" customHeight="1">
      <c r="A18" s="115"/>
      <c r="B18" s="273"/>
      <c r="C18" s="276"/>
      <c r="D18" s="261"/>
      <c r="E18" s="257"/>
      <c r="F18" s="151" t="s">
        <v>126</v>
      </c>
      <c r="G18" s="145">
        <v>1</v>
      </c>
      <c r="H18" s="153" t="s">
        <v>101</v>
      </c>
      <c r="I18" s="182">
        <v>5</v>
      </c>
      <c r="J18" s="223"/>
      <c r="K18" s="147">
        <f t="shared" si="1"/>
        <v>0</v>
      </c>
      <c r="L18" s="145"/>
    </row>
    <row r="19" spans="1:12" s="114" customFormat="1" ht="30" customHeight="1" thickBot="1">
      <c r="A19" s="115"/>
      <c r="B19" s="273"/>
      <c r="C19" s="276"/>
      <c r="D19" s="265"/>
      <c r="E19" s="266"/>
      <c r="F19" s="151" t="s">
        <v>127</v>
      </c>
      <c r="G19" s="145">
        <v>0.5</v>
      </c>
      <c r="H19" s="154" t="s">
        <v>101</v>
      </c>
      <c r="I19" s="183">
        <v>4</v>
      </c>
      <c r="J19" s="224"/>
      <c r="K19" s="147">
        <f t="shared" si="1"/>
        <v>0</v>
      </c>
      <c r="L19" s="145"/>
    </row>
    <row r="20" spans="1:12" s="114" customFormat="1" ht="15" thickBot="1">
      <c r="A20" s="115"/>
      <c r="B20" s="273"/>
      <c r="C20" s="276"/>
      <c r="D20" s="167"/>
      <c r="E20" s="168"/>
      <c r="F20" s="168"/>
      <c r="G20" s="169"/>
      <c r="H20" s="169"/>
      <c r="I20" s="169"/>
      <c r="J20" s="61"/>
      <c r="K20" s="62">
        <f>IF(SUM(K16:K19)&gt;=E16,E16,SUM(K16:K19))</f>
        <v>0</v>
      </c>
      <c r="L20" s="63"/>
    </row>
    <row r="21" spans="1:12" ht="18" customHeight="1">
      <c r="A21" s="30"/>
      <c r="B21" s="273"/>
      <c r="C21" s="276"/>
      <c r="D21" s="258" t="s">
        <v>128</v>
      </c>
      <c r="E21" s="256">
        <v>5</v>
      </c>
      <c r="F21" s="278" t="s">
        <v>83</v>
      </c>
      <c r="G21" s="142">
        <v>2</v>
      </c>
      <c r="H21" s="142" t="s">
        <v>102</v>
      </c>
      <c r="I21" s="160">
        <v>4</v>
      </c>
      <c r="J21" s="91"/>
      <c r="K21" s="123">
        <f>IF(J21*G21&gt;=I21,I21,J21*G21)</f>
        <v>0</v>
      </c>
      <c r="L21" s="94"/>
    </row>
    <row r="22" spans="1:12" ht="20.25" customHeight="1">
      <c r="A22" s="30"/>
      <c r="B22" s="273"/>
      <c r="C22" s="276"/>
      <c r="D22" s="259"/>
      <c r="E22" s="260"/>
      <c r="F22" s="279"/>
      <c r="G22" s="143">
        <v>1</v>
      </c>
      <c r="H22" s="144" t="s">
        <v>103</v>
      </c>
      <c r="I22" s="157">
        <v>2</v>
      </c>
      <c r="J22" s="135"/>
      <c r="K22" s="136">
        <f t="shared" si="1"/>
        <v>0</v>
      </c>
      <c r="L22" s="101"/>
    </row>
    <row r="23" spans="2:12" s="114" customFormat="1" ht="35.25" customHeight="1" thickBot="1">
      <c r="B23" s="273"/>
      <c r="C23" s="276"/>
      <c r="D23" s="265"/>
      <c r="E23" s="266"/>
      <c r="F23" s="151" t="s">
        <v>86</v>
      </c>
      <c r="G23" s="150">
        <v>5</v>
      </c>
      <c r="H23" s="153" t="s">
        <v>63</v>
      </c>
      <c r="I23" s="159">
        <v>5</v>
      </c>
      <c r="J23" s="133"/>
      <c r="K23" s="119">
        <f t="shared" si="1"/>
        <v>0</v>
      </c>
      <c r="L23" s="134"/>
    </row>
    <row r="24" spans="2:12" ht="15" thickBot="1">
      <c r="B24" s="273"/>
      <c r="C24" s="276"/>
      <c r="D24" s="164"/>
      <c r="E24" s="165"/>
      <c r="F24" s="165"/>
      <c r="G24" s="166"/>
      <c r="H24" s="166"/>
      <c r="I24" s="166"/>
      <c r="J24" s="56"/>
      <c r="K24" s="58">
        <f>IF(SUM(K21:K23)&gt;=E21,E21,SUM(K21:K23))</f>
        <v>0</v>
      </c>
      <c r="L24" s="59"/>
    </row>
    <row r="25" spans="2:12" ht="15">
      <c r="B25" s="273"/>
      <c r="C25" s="276"/>
      <c r="D25" s="267" t="s">
        <v>147</v>
      </c>
      <c r="E25" s="260">
        <v>80</v>
      </c>
      <c r="F25" s="170" t="s">
        <v>116</v>
      </c>
      <c r="G25" s="160">
        <v>2</v>
      </c>
      <c r="H25" s="155" t="s">
        <v>104</v>
      </c>
      <c r="I25" s="156">
        <v>6</v>
      </c>
      <c r="J25" s="91"/>
      <c r="K25" s="79">
        <f t="shared" si="1"/>
        <v>0</v>
      </c>
      <c r="L25" s="94"/>
    </row>
    <row r="26" spans="2:12" ht="21" customHeight="1">
      <c r="B26" s="273"/>
      <c r="C26" s="276"/>
      <c r="D26" s="268"/>
      <c r="E26" s="257"/>
      <c r="F26" s="171" t="s">
        <v>12</v>
      </c>
      <c r="G26" s="163">
        <v>5</v>
      </c>
      <c r="H26" s="146" t="s">
        <v>75</v>
      </c>
      <c r="I26" s="158">
        <v>25</v>
      </c>
      <c r="J26" s="92"/>
      <c r="K26" s="57">
        <f t="shared" si="1"/>
        <v>0</v>
      </c>
      <c r="L26" s="95"/>
    </row>
    <row r="27" spans="2:12" ht="15">
      <c r="B27" s="273"/>
      <c r="C27" s="276"/>
      <c r="D27" s="268"/>
      <c r="E27" s="257"/>
      <c r="F27" s="171" t="s">
        <v>13</v>
      </c>
      <c r="G27" s="163">
        <v>3</v>
      </c>
      <c r="H27" s="146" t="s">
        <v>75</v>
      </c>
      <c r="I27" s="158">
        <f>G27*10</f>
        <v>30</v>
      </c>
      <c r="J27" s="92"/>
      <c r="K27" s="57">
        <f t="shared" si="1"/>
        <v>0</v>
      </c>
      <c r="L27" s="95"/>
    </row>
    <row r="28" spans="2:12" s="114" customFormat="1" ht="15">
      <c r="B28" s="273"/>
      <c r="C28" s="276"/>
      <c r="D28" s="268"/>
      <c r="E28" s="257"/>
      <c r="F28" s="184" t="s">
        <v>105</v>
      </c>
      <c r="G28" s="173">
        <v>2</v>
      </c>
      <c r="H28" s="146" t="s">
        <v>75</v>
      </c>
      <c r="I28" s="159">
        <f>G28*10</f>
        <v>20</v>
      </c>
      <c r="J28" s="129"/>
      <c r="K28" s="119">
        <f t="shared" si="1"/>
        <v>0</v>
      </c>
      <c r="L28" s="131"/>
    </row>
    <row r="29" spans="2:12" ht="15">
      <c r="B29" s="273"/>
      <c r="C29" s="276"/>
      <c r="D29" s="268"/>
      <c r="E29" s="257"/>
      <c r="F29" s="172" t="s">
        <v>14</v>
      </c>
      <c r="G29" s="173">
        <v>2</v>
      </c>
      <c r="H29" s="146" t="s">
        <v>75</v>
      </c>
      <c r="I29" s="159">
        <v>20</v>
      </c>
      <c r="J29" s="92"/>
      <c r="K29" s="57">
        <f t="shared" si="1"/>
        <v>0</v>
      </c>
      <c r="L29" s="95"/>
    </row>
    <row r="30" spans="2:12" ht="15">
      <c r="B30" s="273"/>
      <c r="C30" s="276"/>
      <c r="D30" s="268"/>
      <c r="E30" s="257"/>
      <c r="F30" s="174" t="s">
        <v>15</v>
      </c>
      <c r="G30" s="29">
        <v>1</v>
      </c>
      <c r="H30" s="146" t="s">
        <v>75</v>
      </c>
      <c r="I30" s="159">
        <v>10</v>
      </c>
      <c r="J30" s="97"/>
      <c r="K30" s="57">
        <f t="shared" si="1"/>
        <v>0</v>
      </c>
      <c r="L30" s="98"/>
    </row>
    <row r="31" spans="2:12" s="114" customFormat="1" ht="20">
      <c r="B31" s="273"/>
      <c r="C31" s="276"/>
      <c r="D31" s="269"/>
      <c r="E31" s="266"/>
      <c r="F31" s="174" t="s">
        <v>125</v>
      </c>
      <c r="G31" s="29">
        <v>0.25</v>
      </c>
      <c r="H31" s="146" t="s">
        <v>106</v>
      </c>
      <c r="I31" s="175">
        <f>G31*10</f>
        <v>2.5</v>
      </c>
      <c r="J31" s="133"/>
      <c r="K31" s="18">
        <f t="shared" si="1"/>
        <v>0</v>
      </c>
      <c r="L31" s="134"/>
    </row>
    <row r="32" spans="2:12" s="114" customFormat="1" ht="15">
      <c r="B32" s="273"/>
      <c r="C32" s="276"/>
      <c r="D32" s="269"/>
      <c r="E32" s="266"/>
      <c r="F32" s="176" t="s">
        <v>78</v>
      </c>
      <c r="G32" s="162">
        <v>0.25</v>
      </c>
      <c r="H32" s="144" t="s">
        <v>106</v>
      </c>
      <c r="I32" s="177">
        <v>10</v>
      </c>
      <c r="J32" s="133"/>
      <c r="K32" s="18">
        <f t="shared" si="1"/>
        <v>0</v>
      </c>
      <c r="L32" s="134"/>
    </row>
    <row r="33" spans="2:12" s="114" customFormat="1" ht="15">
      <c r="B33" s="273"/>
      <c r="C33" s="276"/>
      <c r="D33" s="269"/>
      <c r="E33" s="266"/>
      <c r="F33" s="176" t="s">
        <v>97</v>
      </c>
      <c r="G33" s="162">
        <v>5</v>
      </c>
      <c r="H33" s="144" t="s">
        <v>107</v>
      </c>
      <c r="I33" s="177">
        <v>25</v>
      </c>
      <c r="J33" s="133"/>
      <c r="K33" s="18">
        <f t="shared" si="1"/>
        <v>0</v>
      </c>
      <c r="L33" s="134"/>
    </row>
    <row r="34" spans="2:12" s="114" customFormat="1" ht="15">
      <c r="B34" s="273"/>
      <c r="C34" s="276"/>
      <c r="D34" s="269"/>
      <c r="E34" s="266"/>
      <c r="F34" s="176" t="s">
        <v>119</v>
      </c>
      <c r="G34" s="162">
        <v>3</v>
      </c>
      <c r="H34" s="144" t="s">
        <v>107</v>
      </c>
      <c r="I34" s="177">
        <f>G34*10</f>
        <v>30</v>
      </c>
      <c r="J34" s="133"/>
      <c r="K34" s="18">
        <f t="shared" si="1"/>
        <v>0</v>
      </c>
      <c r="L34" s="134"/>
    </row>
    <row r="35" spans="2:12" s="114" customFormat="1" ht="15">
      <c r="B35" s="273"/>
      <c r="C35" s="276"/>
      <c r="D35" s="269"/>
      <c r="E35" s="266"/>
      <c r="F35" s="176" t="s">
        <v>98</v>
      </c>
      <c r="G35" s="162">
        <v>3</v>
      </c>
      <c r="H35" s="144" t="s">
        <v>107</v>
      </c>
      <c r="I35" s="177">
        <f>G35*5</f>
        <v>15</v>
      </c>
      <c r="J35" s="133"/>
      <c r="K35" s="18">
        <f t="shared" si="1"/>
        <v>0</v>
      </c>
      <c r="L35" s="134"/>
    </row>
    <row r="36" spans="2:12" s="114" customFormat="1" ht="15">
      <c r="B36" s="273"/>
      <c r="C36" s="276"/>
      <c r="D36" s="269"/>
      <c r="E36" s="266"/>
      <c r="F36" s="176" t="s">
        <v>99</v>
      </c>
      <c r="G36" s="162">
        <v>2</v>
      </c>
      <c r="H36" s="144" t="s">
        <v>107</v>
      </c>
      <c r="I36" s="177">
        <v>6</v>
      </c>
      <c r="J36" s="133"/>
      <c r="K36" s="18">
        <f t="shared" si="1"/>
        <v>0</v>
      </c>
      <c r="L36" s="134"/>
    </row>
    <row r="37" spans="2:12" s="114" customFormat="1" ht="15" thickBot="1">
      <c r="B37" s="273"/>
      <c r="C37" s="276"/>
      <c r="D37" s="269"/>
      <c r="E37" s="266"/>
      <c r="F37" s="176" t="s">
        <v>100</v>
      </c>
      <c r="G37" s="162">
        <v>1</v>
      </c>
      <c r="H37" s="144" t="s">
        <v>107</v>
      </c>
      <c r="I37" s="177">
        <v>3</v>
      </c>
      <c r="J37" s="133"/>
      <c r="K37" s="18">
        <f t="shared" si="1"/>
        <v>0</v>
      </c>
      <c r="L37" s="134"/>
    </row>
    <row r="38" spans="2:12" ht="15" thickBot="1">
      <c r="B38" s="273"/>
      <c r="C38" s="276"/>
      <c r="D38" s="164"/>
      <c r="E38" s="165"/>
      <c r="F38" s="165"/>
      <c r="G38" s="166"/>
      <c r="H38" s="166"/>
      <c r="I38" s="166"/>
      <c r="J38" s="56"/>
      <c r="K38" s="58">
        <f>IF(SUM(K25:K37)&gt;=E25,E25,SUM(K25:K37))</f>
        <v>0</v>
      </c>
      <c r="L38" s="59"/>
    </row>
    <row r="39" spans="2:12" ht="22.5" customHeight="1">
      <c r="B39" s="273"/>
      <c r="C39" s="276"/>
      <c r="D39" s="258" t="s">
        <v>129</v>
      </c>
      <c r="E39" s="256">
        <v>20</v>
      </c>
      <c r="F39" s="178" t="s">
        <v>108</v>
      </c>
      <c r="G39" s="4">
        <v>4</v>
      </c>
      <c r="H39" s="155" t="s">
        <v>77</v>
      </c>
      <c r="I39" s="156">
        <v>12</v>
      </c>
      <c r="J39" s="91"/>
      <c r="K39" s="79">
        <f t="shared" si="1"/>
        <v>0</v>
      </c>
      <c r="L39" s="94"/>
    </row>
    <row r="40" spans="2:12" s="114" customFormat="1" ht="22.5" customHeight="1">
      <c r="B40" s="273"/>
      <c r="C40" s="276"/>
      <c r="D40" s="259"/>
      <c r="E40" s="260"/>
      <c r="F40" s="152" t="s">
        <v>89</v>
      </c>
      <c r="G40" s="143">
        <v>1</v>
      </c>
      <c r="H40" s="144" t="s">
        <v>77</v>
      </c>
      <c r="I40" s="157">
        <v>3</v>
      </c>
      <c r="J40" s="135"/>
      <c r="K40" s="136">
        <f t="shared" si="1"/>
        <v>0</v>
      </c>
      <c r="L40" s="137"/>
    </row>
    <row r="41" spans="2:12" s="114" customFormat="1" ht="22.5" customHeight="1">
      <c r="B41" s="273"/>
      <c r="C41" s="276"/>
      <c r="D41" s="259"/>
      <c r="E41" s="260"/>
      <c r="F41" s="152" t="s">
        <v>88</v>
      </c>
      <c r="G41" s="143">
        <v>2</v>
      </c>
      <c r="H41" s="179" t="s">
        <v>77</v>
      </c>
      <c r="I41" s="157">
        <v>10</v>
      </c>
      <c r="J41" s="135"/>
      <c r="K41" s="136">
        <f t="shared" si="1"/>
        <v>0</v>
      </c>
      <c r="L41" s="137"/>
    </row>
    <row r="42" spans="2:12" s="114" customFormat="1" ht="22.5" customHeight="1">
      <c r="B42" s="273"/>
      <c r="C42" s="276"/>
      <c r="D42" s="259"/>
      <c r="E42" s="260"/>
      <c r="F42" s="152" t="s">
        <v>90</v>
      </c>
      <c r="G42" s="143">
        <v>2</v>
      </c>
      <c r="H42" s="149" t="s">
        <v>76</v>
      </c>
      <c r="I42" s="157">
        <v>6</v>
      </c>
      <c r="J42" s="135"/>
      <c r="K42" s="136">
        <f t="shared" si="1"/>
        <v>0</v>
      </c>
      <c r="L42" s="137"/>
    </row>
    <row r="43" spans="2:12" s="114" customFormat="1" ht="22.5" customHeight="1">
      <c r="B43" s="273"/>
      <c r="C43" s="276"/>
      <c r="D43" s="259"/>
      <c r="E43" s="260"/>
      <c r="F43" s="152" t="s">
        <v>91</v>
      </c>
      <c r="G43" s="143">
        <v>1</v>
      </c>
      <c r="H43" s="149" t="s">
        <v>75</v>
      </c>
      <c r="I43" s="157">
        <v>10</v>
      </c>
      <c r="J43" s="135"/>
      <c r="K43" s="136">
        <f t="shared" si="1"/>
        <v>0</v>
      </c>
      <c r="L43" s="137"/>
    </row>
    <row r="44" spans="2:12" s="114" customFormat="1" ht="22.5" customHeight="1">
      <c r="B44" s="273"/>
      <c r="C44" s="276"/>
      <c r="D44" s="259"/>
      <c r="E44" s="260"/>
      <c r="F44" s="152" t="s">
        <v>92</v>
      </c>
      <c r="G44" s="143">
        <v>1</v>
      </c>
      <c r="H44" s="149" t="s">
        <v>109</v>
      </c>
      <c r="I44" s="157">
        <v>6</v>
      </c>
      <c r="J44" s="135"/>
      <c r="K44" s="136">
        <f t="shared" si="1"/>
        <v>0</v>
      </c>
      <c r="L44" s="137"/>
    </row>
    <row r="45" spans="2:12" s="114" customFormat="1" ht="22.5" customHeight="1">
      <c r="B45" s="273"/>
      <c r="C45" s="276"/>
      <c r="D45" s="259"/>
      <c r="E45" s="260"/>
      <c r="F45" s="190" t="s">
        <v>132</v>
      </c>
      <c r="G45" s="143">
        <v>1</v>
      </c>
      <c r="H45" s="149" t="s">
        <v>109</v>
      </c>
      <c r="I45" s="157">
        <v>5</v>
      </c>
      <c r="J45" s="135"/>
      <c r="K45" s="136">
        <f t="shared" si="1"/>
        <v>0</v>
      </c>
      <c r="L45" s="137"/>
    </row>
    <row r="46" spans="2:12" s="114" customFormat="1" ht="22.5" customHeight="1">
      <c r="B46" s="273"/>
      <c r="C46" s="276"/>
      <c r="D46" s="259"/>
      <c r="E46" s="260"/>
      <c r="F46" s="152" t="s">
        <v>117</v>
      </c>
      <c r="G46" s="143">
        <v>2</v>
      </c>
      <c r="H46" s="149" t="s">
        <v>112</v>
      </c>
      <c r="I46" s="157">
        <v>10</v>
      </c>
      <c r="J46" s="135"/>
      <c r="K46" s="136">
        <f t="shared" si="1"/>
        <v>0</v>
      </c>
      <c r="L46" s="137"/>
    </row>
    <row r="47" spans="2:12" s="114" customFormat="1" ht="22.5" customHeight="1" thickBot="1">
      <c r="B47" s="273"/>
      <c r="C47" s="276"/>
      <c r="D47" s="259"/>
      <c r="E47" s="260"/>
      <c r="F47" s="152" t="s">
        <v>93</v>
      </c>
      <c r="G47" s="143">
        <v>2</v>
      </c>
      <c r="H47" s="149" t="s">
        <v>74</v>
      </c>
      <c r="I47" s="157">
        <v>2</v>
      </c>
      <c r="J47" s="135"/>
      <c r="K47" s="136">
        <f t="shared" si="1"/>
        <v>0</v>
      </c>
      <c r="L47" s="137"/>
    </row>
    <row r="48" spans="2:12" ht="15" thickBot="1">
      <c r="B48" s="273"/>
      <c r="C48" s="276"/>
      <c r="D48" s="164"/>
      <c r="E48" s="165"/>
      <c r="F48" s="165"/>
      <c r="G48" s="166"/>
      <c r="H48" s="166"/>
      <c r="I48" s="166"/>
      <c r="J48" s="56"/>
      <c r="K48" s="120">
        <f>IF(SUM(K39:K47)&gt;=E39,E39,SUM(K39:K47))</f>
        <v>0</v>
      </c>
      <c r="L48" s="59"/>
    </row>
    <row r="49" spans="2:12" ht="17.65" customHeight="1">
      <c r="B49" s="273"/>
      <c r="C49" s="276"/>
      <c r="D49" s="258" t="s">
        <v>148</v>
      </c>
      <c r="E49" s="256">
        <v>20</v>
      </c>
      <c r="F49" s="6" t="s">
        <v>16</v>
      </c>
      <c r="G49" s="4">
        <v>5</v>
      </c>
      <c r="H49" s="155" t="s">
        <v>110</v>
      </c>
      <c r="I49" s="156">
        <v>5</v>
      </c>
      <c r="J49" s="135"/>
      <c r="K49" s="136">
        <f t="shared" si="1"/>
        <v>0</v>
      </c>
      <c r="L49" s="137"/>
    </row>
    <row r="50" spans="2:12" ht="20.25" customHeight="1">
      <c r="B50" s="273"/>
      <c r="C50" s="276"/>
      <c r="D50" s="259"/>
      <c r="E50" s="260"/>
      <c r="F50" s="104" t="s">
        <v>17</v>
      </c>
      <c r="G50" s="29">
        <v>4</v>
      </c>
      <c r="H50" s="146" t="s">
        <v>110</v>
      </c>
      <c r="I50" s="157">
        <v>12</v>
      </c>
      <c r="J50" s="99"/>
      <c r="K50" s="57">
        <f t="shared" si="1"/>
        <v>0</v>
      </c>
      <c r="L50" s="101"/>
    </row>
    <row r="51" spans="2:12" ht="22.15" customHeight="1">
      <c r="B51" s="273"/>
      <c r="C51" s="276"/>
      <c r="D51" s="261"/>
      <c r="E51" s="257"/>
      <c r="F51" s="104" t="s">
        <v>18</v>
      </c>
      <c r="G51" s="29">
        <v>2</v>
      </c>
      <c r="H51" s="146" t="s">
        <v>110</v>
      </c>
      <c r="I51" s="158">
        <v>10</v>
      </c>
      <c r="J51" s="92"/>
      <c r="K51" s="57">
        <f t="shared" si="1"/>
        <v>0</v>
      </c>
      <c r="L51" s="95"/>
    </row>
    <row r="52" spans="2:12" s="114" customFormat="1" ht="23.65" customHeight="1">
      <c r="B52" s="273"/>
      <c r="C52" s="276"/>
      <c r="D52" s="261"/>
      <c r="E52" s="257"/>
      <c r="F52" s="104" t="s">
        <v>123</v>
      </c>
      <c r="G52" s="29">
        <v>1.5</v>
      </c>
      <c r="H52" s="146" t="s">
        <v>110</v>
      </c>
      <c r="I52" s="158">
        <v>7.5</v>
      </c>
      <c r="J52" s="187"/>
      <c r="K52" s="146">
        <f t="shared" si="1"/>
        <v>0</v>
      </c>
      <c r="L52" s="188"/>
    </row>
    <row r="53" spans="2:12" s="114" customFormat="1" ht="16.5" customHeight="1">
      <c r="B53" s="273"/>
      <c r="C53" s="276"/>
      <c r="D53" s="261"/>
      <c r="E53" s="257"/>
      <c r="F53" s="104" t="s">
        <v>73</v>
      </c>
      <c r="G53" s="29">
        <v>1.5</v>
      </c>
      <c r="H53" s="146" t="s">
        <v>110</v>
      </c>
      <c r="I53" s="158">
        <v>15</v>
      </c>
      <c r="J53" s="187"/>
      <c r="K53" s="146">
        <f t="shared" si="1"/>
        <v>0</v>
      </c>
      <c r="L53" s="188"/>
    </row>
    <row r="54" spans="2:12" s="114" customFormat="1" ht="22.5" customHeight="1">
      <c r="B54" s="273"/>
      <c r="C54" s="276"/>
      <c r="D54" s="261"/>
      <c r="E54" s="257"/>
      <c r="F54" s="104" t="s">
        <v>124</v>
      </c>
      <c r="G54" s="29">
        <v>1</v>
      </c>
      <c r="H54" s="146" t="s">
        <v>110</v>
      </c>
      <c r="I54" s="158">
        <v>10</v>
      </c>
      <c r="J54" s="187"/>
      <c r="K54" s="146">
        <f t="shared" si="1"/>
        <v>0</v>
      </c>
      <c r="L54" s="188"/>
    </row>
    <row r="55" spans="2:12" ht="26.25" customHeight="1" thickBot="1">
      <c r="B55" s="273"/>
      <c r="C55" s="276"/>
      <c r="D55" s="261"/>
      <c r="E55" s="257"/>
      <c r="F55" s="104" t="s">
        <v>84</v>
      </c>
      <c r="G55" s="29">
        <v>0.25</v>
      </c>
      <c r="H55" s="146" t="s">
        <v>110</v>
      </c>
      <c r="I55" s="158">
        <f>G55*10</f>
        <v>2.5</v>
      </c>
      <c r="J55" s="92"/>
      <c r="K55" s="146">
        <f t="shared" si="1"/>
        <v>0</v>
      </c>
      <c r="L55" s="95"/>
    </row>
    <row r="56" spans="2:12" ht="15" thickBot="1">
      <c r="B56" s="273"/>
      <c r="C56" s="276"/>
      <c r="D56" s="164"/>
      <c r="E56" s="165"/>
      <c r="F56" s="165"/>
      <c r="G56" s="166"/>
      <c r="H56" s="166"/>
      <c r="I56" s="166"/>
      <c r="J56" s="56"/>
      <c r="K56" s="58">
        <f>IF(SUM(K49:K55)&gt;=E49,E49,SUM(K49:K55))</f>
        <v>0</v>
      </c>
      <c r="L56" s="59"/>
    </row>
    <row r="57" spans="2:12" ht="24.75" customHeight="1">
      <c r="B57" s="273"/>
      <c r="C57" s="276"/>
      <c r="D57" s="258" t="s">
        <v>130</v>
      </c>
      <c r="E57" s="256">
        <v>20</v>
      </c>
      <c r="F57" s="6" t="s">
        <v>19</v>
      </c>
      <c r="G57" s="4">
        <v>2</v>
      </c>
      <c r="H57" s="155" t="s">
        <v>111</v>
      </c>
      <c r="I57" s="156">
        <v>4</v>
      </c>
      <c r="J57" s="91"/>
      <c r="K57" s="79">
        <f t="shared" si="1"/>
        <v>0</v>
      </c>
      <c r="L57" s="94"/>
    </row>
    <row r="58" spans="2:12" ht="24.75" customHeight="1">
      <c r="B58" s="273"/>
      <c r="C58" s="276"/>
      <c r="D58" s="261"/>
      <c r="E58" s="257"/>
      <c r="F58" s="104" t="s">
        <v>20</v>
      </c>
      <c r="G58" s="29">
        <v>1.5</v>
      </c>
      <c r="H58" s="146" t="s">
        <v>112</v>
      </c>
      <c r="I58" s="158">
        <f>4*G58</f>
        <v>6</v>
      </c>
      <c r="J58" s="92"/>
      <c r="K58" s="57">
        <f t="shared" si="1"/>
        <v>0</v>
      </c>
      <c r="L58" s="95"/>
    </row>
    <row r="59" spans="2:12" s="114" customFormat="1" ht="24.75" customHeight="1">
      <c r="B59" s="273"/>
      <c r="C59" s="276"/>
      <c r="D59" s="261"/>
      <c r="E59" s="257"/>
      <c r="F59" s="104" t="s">
        <v>85</v>
      </c>
      <c r="G59" s="29">
        <v>1</v>
      </c>
      <c r="H59" s="146" t="s">
        <v>111</v>
      </c>
      <c r="I59" s="159">
        <f>G59*10</f>
        <v>10</v>
      </c>
      <c r="J59" s="133"/>
      <c r="K59" s="119">
        <f t="shared" si="1"/>
        <v>0</v>
      </c>
      <c r="L59" s="134"/>
    </row>
    <row r="60" spans="2:12" ht="24.75" customHeight="1" thickBot="1">
      <c r="B60" s="273"/>
      <c r="C60" s="276"/>
      <c r="D60" s="261"/>
      <c r="E60" s="257"/>
      <c r="F60" s="104" t="s">
        <v>87</v>
      </c>
      <c r="G60" s="29">
        <v>0.5</v>
      </c>
      <c r="H60" s="146" t="s">
        <v>112</v>
      </c>
      <c r="I60" s="159">
        <f>G60*20</f>
        <v>10</v>
      </c>
      <c r="J60" s="97"/>
      <c r="K60" s="57">
        <f t="shared" si="1"/>
        <v>0</v>
      </c>
      <c r="L60" s="98"/>
    </row>
    <row r="61" spans="2:12" ht="15" thickBot="1">
      <c r="B61" s="273"/>
      <c r="C61" s="276"/>
      <c r="D61" s="164"/>
      <c r="E61" s="165"/>
      <c r="F61" s="165"/>
      <c r="G61" s="166"/>
      <c r="H61" s="166"/>
      <c r="I61" s="166"/>
      <c r="J61" s="56"/>
      <c r="K61" s="58">
        <f>IF(SUM(K57:K60)&gt;=E57,E57,SUM(K57:K60))</f>
        <v>0</v>
      </c>
      <c r="L61" s="59"/>
    </row>
    <row r="62" spans="2:12" ht="44.25" customHeight="1">
      <c r="B62" s="273"/>
      <c r="C62" s="276"/>
      <c r="D62" s="259" t="s">
        <v>131</v>
      </c>
      <c r="E62" s="260">
        <v>25</v>
      </c>
      <c r="F62" s="152" t="s">
        <v>95</v>
      </c>
      <c r="G62" s="143">
        <v>7.5</v>
      </c>
      <c r="H62" s="155" t="s">
        <v>113</v>
      </c>
      <c r="I62" s="157">
        <v>15</v>
      </c>
      <c r="J62" s="91"/>
      <c r="K62" s="79">
        <f>IF(J62*G62&gt;=I62,I62,J62*G62)</f>
        <v>0</v>
      </c>
      <c r="L62" s="94"/>
    </row>
    <row r="63" spans="2:12" ht="44.25" customHeight="1" thickBot="1">
      <c r="B63" s="273"/>
      <c r="C63" s="276"/>
      <c r="D63" s="265"/>
      <c r="E63" s="266"/>
      <c r="F63" s="180" t="s">
        <v>94</v>
      </c>
      <c r="G63" s="145"/>
      <c r="H63" s="154"/>
      <c r="I63" s="159">
        <v>20</v>
      </c>
      <c r="J63" s="226">
        <f>'Anexo A'!F43</f>
        <v>0</v>
      </c>
      <c r="K63" s="154">
        <f>IF(J63&gt;=I63,I63,J63)</f>
        <v>0</v>
      </c>
      <c r="L63" s="96"/>
    </row>
    <row r="64" spans="2:12" ht="15" thickBot="1">
      <c r="B64" s="274"/>
      <c r="C64" s="277"/>
      <c r="D64" s="72"/>
      <c r="E64" s="73"/>
      <c r="F64" s="73"/>
      <c r="G64" s="122"/>
      <c r="H64" s="74"/>
      <c r="I64" s="122"/>
      <c r="J64" s="61"/>
      <c r="K64" s="62">
        <f>IF(SUM(K62:K63)&gt;=E62,E62,SUM(K62:K63))</f>
        <v>0</v>
      </c>
      <c r="L64" s="63"/>
    </row>
    <row r="65" spans="2:12" ht="15" thickBot="1">
      <c r="B65" s="68" t="s">
        <v>21</v>
      </c>
      <c r="C65" s="69">
        <f>C11</f>
        <v>200</v>
      </c>
      <c r="D65" s="70"/>
      <c r="E65" s="70"/>
      <c r="F65" s="70"/>
      <c r="G65" s="105"/>
      <c r="H65" s="67" t="s">
        <v>11</v>
      </c>
      <c r="I65" s="121"/>
      <c r="J65" s="70"/>
      <c r="K65" s="75">
        <f>IF(SUM(K15+K20+K24+K38+K48+K56+K61+K64)&gt;=C65,C65,SUM(K15+K20+K24+K38+K48+K56+K61+K64))</f>
        <v>0</v>
      </c>
      <c r="L65" s="71"/>
    </row>
    <row r="66" spans="2:12" ht="15">
      <c r="B66" s="227" t="s">
        <v>122</v>
      </c>
      <c r="C66" s="231">
        <v>200</v>
      </c>
      <c r="D66" s="235" t="s">
        <v>133</v>
      </c>
      <c r="E66" s="239">
        <v>120</v>
      </c>
      <c r="F66" s="40" t="s">
        <v>137</v>
      </c>
      <c r="G66" s="107">
        <v>60</v>
      </c>
      <c r="H66" s="41" t="s">
        <v>63</v>
      </c>
      <c r="I66" s="23">
        <v>60</v>
      </c>
      <c r="J66" s="91"/>
      <c r="K66" s="79">
        <f aca="true" t="shared" si="2" ref="K66:K81">IF(J66*G66&gt;=I66,I66,J66*G66)</f>
        <v>0</v>
      </c>
      <c r="L66" s="94"/>
    </row>
    <row r="67" spans="2:12" s="114" customFormat="1" ht="15">
      <c r="B67" s="228"/>
      <c r="C67" s="232"/>
      <c r="D67" s="236"/>
      <c r="E67" s="240"/>
      <c r="F67" s="139" t="s">
        <v>138</v>
      </c>
      <c r="G67" s="113">
        <v>40</v>
      </c>
      <c r="H67" s="140" t="s">
        <v>63</v>
      </c>
      <c r="I67" s="26">
        <v>40</v>
      </c>
      <c r="J67" s="135"/>
      <c r="K67" s="136">
        <f t="shared" si="2"/>
        <v>0</v>
      </c>
      <c r="L67" s="137"/>
    </row>
    <row r="68" spans="2:12" s="114" customFormat="1" ht="15">
      <c r="B68" s="228"/>
      <c r="C68" s="232"/>
      <c r="D68" s="236"/>
      <c r="E68" s="240"/>
      <c r="F68" s="139" t="s">
        <v>139</v>
      </c>
      <c r="G68" s="113">
        <v>6</v>
      </c>
      <c r="H68" s="140" t="s">
        <v>64</v>
      </c>
      <c r="I68" s="26">
        <f>G68*3</f>
        <v>18</v>
      </c>
      <c r="J68" s="135"/>
      <c r="K68" s="136">
        <f t="shared" si="2"/>
        <v>0</v>
      </c>
      <c r="L68" s="137"/>
    </row>
    <row r="69" spans="2:12" s="114" customFormat="1" ht="22.5" customHeight="1">
      <c r="B69" s="228"/>
      <c r="C69" s="232"/>
      <c r="D69" s="236"/>
      <c r="E69" s="240"/>
      <c r="F69" s="139" t="s">
        <v>140</v>
      </c>
      <c r="G69" s="113">
        <v>4</v>
      </c>
      <c r="H69" s="140" t="s">
        <v>64</v>
      </c>
      <c r="I69" s="26">
        <f>G69*3</f>
        <v>12</v>
      </c>
      <c r="J69" s="135"/>
      <c r="K69" s="136">
        <f t="shared" si="2"/>
        <v>0</v>
      </c>
      <c r="L69" s="137"/>
    </row>
    <row r="70" spans="2:12" ht="22.5" customHeight="1">
      <c r="B70" s="229"/>
      <c r="C70" s="233"/>
      <c r="D70" s="237"/>
      <c r="E70" s="241"/>
      <c r="F70" s="47" t="s">
        <v>141</v>
      </c>
      <c r="G70" s="108">
        <v>5</v>
      </c>
      <c r="H70" s="43" t="s">
        <v>65</v>
      </c>
      <c r="I70" s="25">
        <v>25</v>
      </c>
      <c r="J70" s="92"/>
      <c r="K70" s="57">
        <f t="shared" si="2"/>
        <v>0</v>
      </c>
      <c r="L70" s="95"/>
    </row>
    <row r="71" spans="2:12" ht="22.5" customHeight="1">
      <c r="B71" s="229"/>
      <c r="C71" s="233"/>
      <c r="D71" s="237"/>
      <c r="E71" s="241"/>
      <c r="F71" s="47" t="s">
        <v>142</v>
      </c>
      <c r="G71" s="108">
        <v>3</v>
      </c>
      <c r="H71" s="43" t="s">
        <v>65</v>
      </c>
      <c r="I71" s="25">
        <v>15</v>
      </c>
      <c r="J71" s="92"/>
      <c r="K71" s="100">
        <f t="shared" si="2"/>
        <v>0</v>
      </c>
      <c r="L71" s="95"/>
    </row>
    <row r="72" spans="2:12" ht="22.5" customHeight="1">
      <c r="B72" s="229"/>
      <c r="C72" s="233"/>
      <c r="D72" s="237"/>
      <c r="E72" s="241"/>
      <c r="F72" s="102" t="s">
        <v>143</v>
      </c>
      <c r="G72" s="112">
        <v>0.5</v>
      </c>
      <c r="H72" s="53" t="s">
        <v>66</v>
      </c>
      <c r="I72" s="24">
        <v>2</v>
      </c>
      <c r="J72" s="92"/>
      <c r="K72" s="57">
        <f t="shared" si="2"/>
        <v>0</v>
      </c>
      <c r="L72" s="95"/>
    </row>
    <row r="73" spans="2:12" ht="22.5" customHeight="1" thickBot="1">
      <c r="B73" s="229"/>
      <c r="C73" s="233"/>
      <c r="D73" s="238"/>
      <c r="E73" s="242"/>
      <c r="F73" s="48" t="s">
        <v>118</v>
      </c>
      <c r="G73" s="106">
        <v>1</v>
      </c>
      <c r="H73" s="49" t="s">
        <v>66</v>
      </c>
      <c r="I73" s="21">
        <v>4</v>
      </c>
      <c r="J73" s="93"/>
      <c r="K73" s="80">
        <f t="shared" si="2"/>
        <v>0</v>
      </c>
      <c r="L73" s="96"/>
    </row>
    <row r="74" spans="2:12" ht="15" thickBot="1">
      <c r="B74" s="229"/>
      <c r="C74" s="233"/>
      <c r="D74" s="54"/>
      <c r="E74" s="54"/>
      <c r="F74" s="54"/>
      <c r="G74" s="118"/>
      <c r="H74" s="55"/>
      <c r="I74" s="118"/>
      <c r="J74" s="56"/>
      <c r="K74" s="58">
        <f>IF(SUM(K66:K73)&gt;=E66,E66,SUM(K66:K73))</f>
        <v>0</v>
      </c>
      <c r="L74" s="59"/>
    </row>
    <row r="75" spans="2:12" ht="48" customHeight="1">
      <c r="B75" s="229"/>
      <c r="C75" s="233"/>
      <c r="D75" s="235" t="s">
        <v>134</v>
      </c>
      <c r="E75" s="239">
        <v>40</v>
      </c>
      <c r="F75" s="6" t="s">
        <v>136</v>
      </c>
      <c r="G75" s="4">
        <v>7.5</v>
      </c>
      <c r="H75" s="41" t="s">
        <v>67</v>
      </c>
      <c r="I75" s="23">
        <f>G75*5</f>
        <v>37.5</v>
      </c>
      <c r="J75" s="91"/>
      <c r="K75" s="136">
        <f t="shared" si="2"/>
        <v>0</v>
      </c>
      <c r="L75" s="94"/>
    </row>
    <row r="76" spans="2:12" ht="48" customHeight="1" thickBot="1">
      <c r="B76" s="229"/>
      <c r="C76" s="233"/>
      <c r="D76" s="238"/>
      <c r="E76" s="242"/>
      <c r="F76" s="5" t="s">
        <v>135</v>
      </c>
      <c r="G76" s="3">
        <v>6</v>
      </c>
      <c r="H76" s="44" t="s">
        <v>67</v>
      </c>
      <c r="I76" s="22">
        <f>G76*5</f>
        <v>30</v>
      </c>
      <c r="J76" s="93"/>
      <c r="K76" s="136">
        <f t="shared" si="2"/>
        <v>0</v>
      </c>
      <c r="L76" s="96"/>
    </row>
    <row r="77" spans="2:12" ht="15" thickBot="1">
      <c r="B77" s="229"/>
      <c r="C77" s="233"/>
      <c r="D77" s="54"/>
      <c r="E77" s="54"/>
      <c r="F77" s="54"/>
      <c r="G77" s="118"/>
      <c r="H77" s="55"/>
      <c r="I77" s="118"/>
      <c r="J77" s="56"/>
      <c r="K77" s="120">
        <f>IF(SUM(K75:K76)&gt;=E75,E75,SUM(K75:K76))</f>
        <v>0</v>
      </c>
      <c r="L77" s="59"/>
    </row>
    <row r="78" spans="2:12" ht="36" customHeight="1" thickBot="1">
      <c r="B78" s="229"/>
      <c r="C78" s="233"/>
      <c r="D78" s="235" t="s">
        <v>150</v>
      </c>
      <c r="E78" s="239">
        <v>40</v>
      </c>
      <c r="F78" s="46" t="s">
        <v>149</v>
      </c>
      <c r="G78" s="107">
        <v>0.5</v>
      </c>
      <c r="H78" s="41" t="s">
        <v>68</v>
      </c>
      <c r="I78" s="23">
        <v>2.5</v>
      </c>
      <c r="J78" s="91"/>
      <c r="K78" s="79">
        <f t="shared" si="2"/>
        <v>0</v>
      </c>
      <c r="L78" s="94"/>
    </row>
    <row r="79" spans="2:12" ht="46.5" customHeight="1">
      <c r="B79" s="229"/>
      <c r="C79" s="233"/>
      <c r="D79" s="237"/>
      <c r="E79" s="241"/>
      <c r="F79" s="45" t="s">
        <v>70</v>
      </c>
      <c r="G79" s="108" t="s">
        <v>71</v>
      </c>
      <c r="H79" s="138" t="s">
        <v>72</v>
      </c>
      <c r="I79" s="25">
        <v>30</v>
      </c>
      <c r="J79" s="91"/>
      <c r="K79" s="123">
        <f>IF(J79&gt;I79,I79,J79)</f>
        <v>0</v>
      </c>
      <c r="L79" s="95"/>
    </row>
    <row r="80" spans="2:12" s="114" customFormat="1" ht="36" customHeight="1">
      <c r="B80" s="229"/>
      <c r="C80" s="233"/>
      <c r="D80" s="243"/>
      <c r="E80" s="244"/>
      <c r="F80" s="2" t="s">
        <v>151</v>
      </c>
      <c r="G80" s="112">
        <v>2.5</v>
      </c>
      <c r="H80" s="1" t="s">
        <v>69</v>
      </c>
      <c r="I80" s="24">
        <v>7.5</v>
      </c>
      <c r="J80" s="133"/>
      <c r="K80" s="18">
        <f t="shared" si="2"/>
        <v>0</v>
      </c>
      <c r="L80" s="134"/>
    </row>
    <row r="81" spans="2:12" ht="36" customHeight="1" thickBot="1">
      <c r="B81" s="229"/>
      <c r="C81" s="233"/>
      <c r="D81" s="238"/>
      <c r="E81" s="242"/>
      <c r="F81" s="48" t="s">
        <v>152</v>
      </c>
      <c r="G81" s="106">
        <v>2.5</v>
      </c>
      <c r="H81" s="49" t="s">
        <v>69</v>
      </c>
      <c r="I81" s="21">
        <v>5</v>
      </c>
      <c r="J81" s="93"/>
      <c r="K81" s="80">
        <f t="shared" si="2"/>
        <v>0</v>
      </c>
      <c r="L81" s="96"/>
    </row>
    <row r="82" spans="2:12" ht="15" thickBot="1">
      <c r="B82" s="230"/>
      <c r="C82" s="234"/>
      <c r="D82" s="54"/>
      <c r="E82" s="54"/>
      <c r="F82" s="54"/>
      <c r="G82" s="118"/>
      <c r="H82" s="55"/>
      <c r="I82" s="118"/>
      <c r="J82" s="56"/>
      <c r="K82" s="58">
        <f>IF(SUM(K78:K81)&gt;=E78,E78,SUM(K78:K81))</f>
        <v>0</v>
      </c>
      <c r="L82" s="59"/>
    </row>
    <row r="83" spans="2:12" ht="15" thickBot="1">
      <c r="B83" s="86" t="s">
        <v>23</v>
      </c>
      <c r="C83" s="87">
        <v>200</v>
      </c>
      <c r="D83" s="70"/>
      <c r="E83" s="70"/>
      <c r="F83" s="70"/>
      <c r="G83" s="105"/>
      <c r="H83" s="67" t="s">
        <v>22</v>
      </c>
      <c r="I83" s="126"/>
      <c r="J83" s="83"/>
      <c r="K83" s="84">
        <f>IF(SUM(K74+K77+K82)&gt;=C83,C83,SUM(K74+K77+K82))</f>
        <v>0</v>
      </c>
      <c r="L83" s="85"/>
    </row>
    <row r="84" spans="2:12" ht="21" customHeight="1">
      <c r="B84" s="245" t="s">
        <v>121</v>
      </c>
      <c r="C84" s="231">
        <v>200</v>
      </c>
      <c r="D84" s="235" t="s">
        <v>25</v>
      </c>
      <c r="E84" s="239">
        <v>140</v>
      </c>
      <c r="F84" s="46" t="s">
        <v>26</v>
      </c>
      <c r="G84" s="107">
        <v>30</v>
      </c>
      <c r="H84" s="123" t="s">
        <v>55</v>
      </c>
      <c r="I84" s="23">
        <f>G84*2</f>
        <v>60</v>
      </c>
      <c r="J84" s="91"/>
      <c r="K84" s="79">
        <f aca="true" t="shared" si="3" ref="K84:K111">IF(J84*G84&gt;=I84,I84,J84*G84)</f>
        <v>0</v>
      </c>
      <c r="L84" s="94"/>
    </row>
    <row r="85" spans="2:12" ht="21" customHeight="1">
      <c r="B85" s="246"/>
      <c r="C85" s="233"/>
      <c r="D85" s="237"/>
      <c r="E85" s="241"/>
      <c r="F85" s="47" t="s">
        <v>27</v>
      </c>
      <c r="G85" s="108">
        <v>25</v>
      </c>
      <c r="H85" s="119" t="s">
        <v>55</v>
      </c>
      <c r="I85" s="25">
        <f>G85*2</f>
        <v>50</v>
      </c>
      <c r="J85" s="92"/>
      <c r="K85" s="57">
        <f t="shared" si="3"/>
        <v>0</v>
      </c>
      <c r="L85" s="95"/>
    </row>
    <row r="86" spans="2:12" ht="21" customHeight="1">
      <c r="B86" s="246"/>
      <c r="C86" s="233"/>
      <c r="D86" s="237"/>
      <c r="E86" s="241"/>
      <c r="F86" s="45" t="s">
        <v>28</v>
      </c>
      <c r="G86" s="108">
        <v>25</v>
      </c>
      <c r="H86" s="119" t="str">
        <f aca="true" t="shared" si="4" ref="H86:H91">H85</f>
        <v>por ano/fração</v>
      </c>
      <c r="I86" s="25">
        <f aca="true" t="shared" si="5" ref="I86:I102">G86*2</f>
        <v>50</v>
      </c>
      <c r="J86" s="92"/>
      <c r="K86" s="57">
        <f t="shared" si="3"/>
        <v>0</v>
      </c>
      <c r="L86" s="95"/>
    </row>
    <row r="87" spans="2:12" ht="21" customHeight="1">
      <c r="B87" s="246"/>
      <c r="C87" s="233"/>
      <c r="D87" s="237"/>
      <c r="E87" s="241"/>
      <c r="F87" s="47" t="s">
        <v>29</v>
      </c>
      <c r="G87" s="108">
        <v>12</v>
      </c>
      <c r="H87" s="119" t="str">
        <f t="shared" si="4"/>
        <v>por ano/fração</v>
      </c>
      <c r="I87" s="25">
        <f t="shared" si="5"/>
        <v>24</v>
      </c>
      <c r="J87" s="92"/>
      <c r="K87" s="57">
        <f t="shared" si="3"/>
        <v>0</v>
      </c>
      <c r="L87" s="95"/>
    </row>
    <row r="88" spans="2:12" ht="21" customHeight="1">
      <c r="B88" s="246"/>
      <c r="C88" s="233"/>
      <c r="D88" s="237"/>
      <c r="E88" s="241"/>
      <c r="F88" s="45" t="s">
        <v>30</v>
      </c>
      <c r="G88" s="108">
        <v>6</v>
      </c>
      <c r="H88" s="119" t="str">
        <f t="shared" si="4"/>
        <v>por ano/fração</v>
      </c>
      <c r="I88" s="25">
        <f t="shared" si="5"/>
        <v>12</v>
      </c>
      <c r="J88" s="92"/>
      <c r="K88" s="57">
        <f t="shared" si="3"/>
        <v>0</v>
      </c>
      <c r="L88" s="95"/>
    </row>
    <row r="89" spans="2:12" ht="21" customHeight="1">
      <c r="B89" s="246"/>
      <c r="C89" s="233"/>
      <c r="D89" s="237"/>
      <c r="E89" s="241"/>
      <c r="F89" s="45" t="s">
        <v>31</v>
      </c>
      <c r="G89" s="108">
        <v>6</v>
      </c>
      <c r="H89" s="119" t="str">
        <f t="shared" si="4"/>
        <v>por ano/fração</v>
      </c>
      <c r="I89" s="25">
        <f t="shared" si="5"/>
        <v>12</v>
      </c>
      <c r="J89" s="92"/>
      <c r="K89" s="57">
        <f t="shared" si="3"/>
        <v>0</v>
      </c>
      <c r="L89" s="95"/>
    </row>
    <row r="90" spans="2:12" ht="21" customHeight="1">
      <c r="B90" s="246"/>
      <c r="C90" s="233"/>
      <c r="D90" s="237"/>
      <c r="E90" s="241"/>
      <c r="F90" s="45" t="s">
        <v>32</v>
      </c>
      <c r="G90" s="108">
        <v>15</v>
      </c>
      <c r="H90" s="119" t="str">
        <f t="shared" si="4"/>
        <v>por ano/fração</v>
      </c>
      <c r="I90" s="25">
        <f t="shared" si="5"/>
        <v>30</v>
      </c>
      <c r="J90" s="92"/>
      <c r="K90" s="57">
        <f t="shared" si="3"/>
        <v>0</v>
      </c>
      <c r="L90" s="95"/>
    </row>
    <row r="91" spans="2:12" ht="21" customHeight="1">
      <c r="B91" s="246"/>
      <c r="C91" s="233"/>
      <c r="D91" s="237"/>
      <c r="E91" s="241"/>
      <c r="F91" s="45" t="s">
        <v>33</v>
      </c>
      <c r="G91" s="108">
        <v>3</v>
      </c>
      <c r="H91" s="119" t="str">
        <f t="shared" si="4"/>
        <v>por ano/fração</v>
      </c>
      <c r="I91" s="25">
        <f t="shared" si="5"/>
        <v>6</v>
      </c>
      <c r="J91" s="92"/>
      <c r="K91" s="57">
        <f t="shared" si="3"/>
        <v>0</v>
      </c>
      <c r="L91" s="95"/>
    </row>
    <row r="92" spans="2:12" ht="21" customHeight="1">
      <c r="B92" s="246"/>
      <c r="C92" s="233"/>
      <c r="D92" s="237"/>
      <c r="E92" s="241"/>
      <c r="F92" s="104" t="s">
        <v>145</v>
      </c>
      <c r="G92" s="29">
        <v>20</v>
      </c>
      <c r="H92" s="119" t="str">
        <f aca="true" t="shared" si="6" ref="H92:H101">H91</f>
        <v>por ano/fração</v>
      </c>
      <c r="I92" s="25">
        <f t="shared" si="5"/>
        <v>40</v>
      </c>
      <c r="J92" s="92"/>
      <c r="K92" s="57">
        <f t="shared" si="3"/>
        <v>0</v>
      </c>
      <c r="L92" s="95"/>
    </row>
    <row r="93" spans="2:12" ht="21" customHeight="1">
      <c r="B93" s="246"/>
      <c r="C93" s="233"/>
      <c r="D93" s="237"/>
      <c r="E93" s="241"/>
      <c r="F93" s="104" t="s">
        <v>144</v>
      </c>
      <c r="G93" s="29">
        <v>18</v>
      </c>
      <c r="H93" s="119" t="str">
        <f t="shared" si="6"/>
        <v>por ano/fração</v>
      </c>
      <c r="I93" s="25">
        <f t="shared" si="5"/>
        <v>36</v>
      </c>
      <c r="J93" s="92"/>
      <c r="K93" s="57">
        <f t="shared" si="3"/>
        <v>0</v>
      </c>
      <c r="L93" s="95"/>
    </row>
    <row r="94" spans="2:12" ht="21" customHeight="1">
      <c r="B94" s="246"/>
      <c r="C94" s="233"/>
      <c r="D94" s="237"/>
      <c r="E94" s="241"/>
      <c r="F94" s="104" t="s">
        <v>146</v>
      </c>
      <c r="G94" s="29">
        <v>16</v>
      </c>
      <c r="H94" s="119" t="str">
        <f t="shared" si="6"/>
        <v>por ano/fração</v>
      </c>
      <c r="I94" s="25">
        <f t="shared" si="5"/>
        <v>32</v>
      </c>
      <c r="J94" s="92"/>
      <c r="K94" s="57">
        <f t="shared" si="3"/>
        <v>0</v>
      </c>
      <c r="L94" s="95"/>
    </row>
    <row r="95" spans="2:12" ht="21" customHeight="1">
      <c r="B95" s="246"/>
      <c r="C95" s="233"/>
      <c r="D95" s="249"/>
      <c r="E95" s="241"/>
      <c r="F95" s="47" t="s">
        <v>34</v>
      </c>
      <c r="G95" s="108">
        <v>18</v>
      </c>
      <c r="H95" s="119" t="str">
        <f t="shared" si="6"/>
        <v>por ano/fração</v>
      </c>
      <c r="I95" s="25">
        <f t="shared" si="5"/>
        <v>36</v>
      </c>
      <c r="J95" s="92"/>
      <c r="K95" s="57">
        <f t="shared" si="3"/>
        <v>0</v>
      </c>
      <c r="L95" s="95"/>
    </row>
    <row r="96" spans="2:12" ht="21" customHeight="1">
      <c r="B96" s="246"/>
      <c r="C96" s="233"/>
      <c r="D96" s="249"/>
      <c r="E96" s="241"/>
      <c r="F96" s="47" t="s">
        <v>35</v>
      </c>
      <c r="G96" s="108">
        <v>18</v>
      </c>
      <c r="H96" s="119" t="str">
        <f t="shared" si="6"/>
        <v>por ano/fração</v>
      </c>
      <c r="I96" s="25">
        <f t="shared" si="5"/>
        <v>36</v>
      </c>
      <c r="J96" s="92"/>
      <c r="K96" s="57">
        <f t="shared" si="3"/>
        <v>0</v>
      </c>
      <c r="L96" s="95"/>
    </row>
    <row r="97" spans="2:12" ht="21" customHeight="1">
      <c r="B97" s="246"/>
      <c r="C97" s="233"/>
      <c r="D97" s="249"/>
      <c r="E97" s="241"/>
      <c r="F97" s="47" t="s">
        <v>36</v>
      </c>
      <c r="G97" s="108">
        <v>2</v>
      </c>
      <c r="H97" s="119" t="str">
        <f t="shared" si="6"/>
        <v>por ano/fração</v>
      </c>
      <c r="I97" s="25">
        <f t="shared" si="5"/>
        <v>4</v>
      </c>
      <c r="J97" s="92"/>
      <c r="K97" s="57">
        <f t="shared" si="3"/>
        <v>0</v>
      </c>
      <c r="L97" s="95"/>
    </row>
    <row r="98" spans="2:12" ht="21" customHeight="1">
      <c r="B98" s="246"/>
      <c r="C98" s="233"/>
      <c r="D98" s="249"/>
      <c r="E98" s="241"/>
      <c r="F98" s="47" t="s">
        <v>37</v>
      </c>
      <c r="G98" s="108">
        <v>15</v>
      </c>
      <c r="H98" s="119" t="str">
        <f t="shared" si="6"/>
        <v>por ano/fração</v>
      </c>
      <c r="I98" s="25">
        <f t="shared" si="5"/>
        <v>30</v>
      </c>
      <c r="J98" s="92"/>
      <c r="K98" s="57">
        <f t="shared" si="3"/>
        <v>0</v>
      </c>
      <c r="L98" s="95"/>
    </row>
    <row r="99" spans="2:12" ht="21" customHeight="1">
      <c r="B99" s="246"/>
      <c r="C99" s="233"/>
      <c r="D99" s="249"/>
      <c r="E99" s="241"/>
      <c r="F99" s="47" t="s">
        <v>38</v>
      </c>
      <c r="G99" s="108">
        <v>5</v>
      </c>
      <c r="H99" s="119" t="str">
        <f t="shared" si="6"/>
        <v>por ano/fração</v>
      </c>
      <c r="I99" s="25">
        <f t="shared" si="5"/>
        <v>10</v>
      </c>
      <c r="J99" s="92"/>
      <c r="K99" s="57">
        <f t="shared" si="3"/>
        <v>0</v>
      </c>
      <c r="L99" s="95"/>
    </row>
    <row r="100" spans="2:12" ht="21" customHeight="1">
      <c r="B100" s="246"/>
      <c r="C100" s="233"/>
      <c r="D100" s="249"/>
      <c r="E100" s="241"/>
      <c r="F100" s="47" t="s">
        <v>39</v>
      </c>
      <c r="G100" s="108">
        <v>5</v>
      </c>
      <c r="H100" s="119" t="str">
        <f t="shared" si="6"/>
        <v>por ano/fração</v>
      </c>
      <c r="I100" s="25">
        <f t="shared" si="5"/>
        <v>10</v>
      </c>
      <c r="J100" s="92"/>
      <c r="K100" s="57">
        <f t="shared" si="3"/>
        <v>0</v>
      </c>
      <c r="L100" s="95"/>
    </row>
    <row r="101" spans="2:12" ht="21" customHeight="1">
      <c r="B101" s="246"/>
      <c r="C101" s="233"/>
      <c r="D101" s="249"/>
      <c r="E101" s="241"/>
      <c r="F101" s="47" t="s">
        <v>40</v>
      </c>
      <c r="G101" s="108">
        <v>7.5</v>
      </c>
      <c r="H101" s="119" t="str">
        <f t="shared" si="6"/>
        <v>por ano/fração</v>
      </c>
      <c r="I101" s="25">
        <f t="shared" si="5"/>
        <v>15</v>
      </c>
      <c r="J101" s="92"/>
      <c r="K101" s="57">
        <f t="shared" si="3"/>
        <v>0</v>
      </c>
      <c r="L101" s="95"/>
    </row>
    <row r="102" spans="2:12" ht="21" customHeight="1" thickBot="1">
      <c r="B102" s="246"/>
      <c r="C102" s="233"/>
      <c r="D102" s="249"/>
      <c r="E102" s="241"/>
      <c r="F102" s="47" t="s">
        <v>41</v>
      </c>
      <c r="G102" s="108">
        <v>2</v>
      </c>
      <c r="H102" s="124" t="s">
        <v>59</v>
      </c>
      <c r="I102" s="124">
        <f t="shared" si="5"/>
        <v>4</v>
      </c>
      <c r="J102" s="130"/>
      <c r="K102" s="124">
        <f t="shared" si="3"/>
        <v>0</v>
      </c>
      <c r="L102" s="132"/>
    </row>
    <row r="103" spans="2:12" ht="21" customHeight="1" thickBot="1">
      <c r="B103" s="246"/>
      <c r="C103" s="233"/>
      <c r="D103" s="54"/>
      <c r="E103" s="54"/>
      <c r="F103" s="54"/>
      <c r="G103" s="118"/>
      <c r="H103" s="55"/>
      <c r="I103" s="20"/>
      <c r="J103" s="64"/>
      <c r="K103" s="65">
        <f>IF(SUM(K84:K102)&gt;=E84,E84,SUM(K84:K102))</f>
        <v>0</v>
      </c>
      <c r="L103" s="66"/>
    </row>
    <row r="104" spans="2:12" ht="21" customHeight="1">
      <c r="B104" s="246"/>
      <c r="C104" s="233"/>
      <c r="D104" s="235" t="s">
        <v>42</v>
      </c>
      <c r="E104" s="239">
        <v>60</v>
      </c>
      <c r="F104" s="40" t="s">
        <v>43</v>
      </c>
      <c r="G104" s="107">
        <v>4.5</v>
      </c>
      <c r="H104" s="19" t="s">
        <v>60</v>
      </c>
      <c r="I104" s="110">
        <f>G104*3</f>
        <v>13.5</v>
      </c>
      <c r="J104" s="91"/>
      <c r="K104" s="79">
        <f t="shared" si="3"/>
        <v>0</v>
      </c>
      <c r="L104" s="94"/>
    </row>
    <row r="105" spans="2:12" ht="21" customHeight="1">
      <c r="B105" s="247"/>
      <c r="C105" s="248"/>
      <c r="D105" s="250"/>
      <c r="E105" s="251"/>
      <c r="F105" s="42" t="s">
        <v>44</v>
      </c>
      <c r="G105" s="108">
        <v>4</v>
      </c>
      <c r="H105" s="8" t="s">
        <v>60</v>
      </c>
      <c r="I105" s="109">
        <f>G105*3</f>
        <v>12</v>
      </c>
      <c r="J105" s="92"/>
      <c r="K105" s="57">
        <f t="shared" si="3"/>
        <v>0</v>
      </c>
      <c r="L105" s="95"/>
    </row>
    <row r="106" spans="2:12" ht="21" customHeight="1">
      <c r="B106" s="247"/>
      <c r="C106" s="248"/>
      <c r="D106" s="250"/>
      <c r="E106" s="251"/>
      <c r="F106" s="42" t="s">
        <v>61</v>
      </c>
      <c r="G106" s="108">
        <v>2</v>
      </c>
      <c r="H106" s="8" t="s">
        <v>60</v>
      </c>
      <c r="I106" s="109">
        <v>8</v>
      </c>
      <c r="J106" s="92"/>
      <c r="K106" s="57">
        <f t="shared" si="3"/>
        <v>0</v>
      </c>
      <c r="L106" s="95"/>
    </row>
    <row r="107" spans="2:12" ht="21" customHeight="1">
      <c r="B107" s="247"/>
      <c r="C107" s="248"/>
      <c r="D107" s="250"/>
      <c r="E107" s="251"/>
      <c r="F107" s="42" t="s">
        <v>45</v>
      </c>
      <c r="G107" s="108">
        <v>3</v>
      </c>
      <c r="H107" s="8" t="s">
        <v>62</v>
      </c>
      <c r="I107" s="109">
        <v>12</v>
      </c>
      <c r="J107" s="92"/>
      <c r="K107" s="57">
        <f t="shared" si="3"/>
        <v>0</v>
      </c>
      <c r="L107" s="95"/>
    </row>
    <row r="108" spans="2:12" s="114" customFormat="1" ht="21" customHeight="1">
      <c r="B108" s="247"/>
      <c r="C108" s="248"/>
      <c r="D108" s="250"/>
      <c r="E108" s="251"/>
      <c r="F108" s="116" t="s">
        <v>54</v>
      </c>
      <c r="G108" s="108">
        <v>4</v>
      </c>
      <c r="H108" s="119" t="s">
        <v>55</v>
      </c>
      <c r="I108" s="109">
        <v>8</v>
      </c>
      <c r="J108" s="129"/>
      <c r="K108" s="119">
        <f t="shared" si="3"/>
        <v>0</v>
      </c>
      <c r="L108" s="131"/>
    </row>
    <row r="109" spans="2:12" ht="21" customHeight="1">
      <c r="B109" s="247"/>
      <c r="C109" s="248"/>
      <c r="D109" s="250"/>
      <c r="E109" s="251"/>
      <c r="F109" s="42" t="s">
        <v>46</v>
      </c>
      <c r="G109" s="108">
        <v>1</v>
      </c>
      <c r="H109" s="8" t="s">
        <v>60</v>
      </c>
      <c r="I109" s="109">
        <v>3</v>
      </c>
      <c r="J109" s="92"/>
      <c r="K109" s="57">
        <f t="shared" si="3"/>
        <v>0</v>
      </c>
      <c r="L109" s="95"/>
    </row>
    <row r="110" spans="2:12" ht="21" customHeight="1">
      <c r="B110" s="247"/>
      <c r="C110" s="248"/>
      <c r="D110" s="250"/>
      <c r="E110" s="251"/>
      <c r="F110" s="42" t="s">
        <v>47</v>
      </c>
      <c r="G110" s="108">
        <v>6</v>
      </c>
      <c r="H110" s="119" t="s">
        <v>55</v>
      </c>
      <c r="I110" s="109">
        <v>12</v>
      </c>
      <c r="J110" s="92"/>
      <c r="K110" s="57">
        <f t="shared" si="3"/>
        <v>0</v>
      </c>
      <c r="L110" s="95"/>
    </row>
    <row r="111" spans="2:12" ht="21" customHeight="1" thickBot="1">
      <c r="B111" s="247"/>
      <c r="C111" s="248"/>
      <c r="D111" s="250"/>
      <c r="E111" s="251"/>
      <c r="F111" s="42" t="s">
        <v>48</v>
      </c>
      <c r="G111" s="108">
        <v>3</v>
      </c>
      <c r="H111" s="124" t="s">
        <v>55</v>
      </c>
      <c r="I111" s="109">
        <v>6</v>
      </c>
      <c r="J111" s="92"/>
      <c r="K111" s="57">
        <f t="shared" si="3"/>
        <v>0</v>
      </c>
      <c r="L111" s="95"/>
    </row>
    <row r="112" spans="2:12" ht="15" thickBot="1">
      <c r="B112" s="103"/>
      <c r="C112" s="60"/>
      <c r="D112" s="54"/>
      <c r="E112" s="54"/>
      <c r="F112" s="54"/>
      <c r="G112" s="118"/>
      <c r="H112" s="55"/>
      <c r="I112" s="118"/>
      <c r="J112" s="56"/>
      <c r="K112" s="58">
        <f>IF(SUM(K104:K111)&gt;=E104,E104,SUM(K104:K111))</f>
        <v>0</v>
      </c>
      <c r="L112" s="59"/>
    </row>
    <row r="113" spans="2:12" ht="15" thickBot="1">
      <c r="B113" s="86" t="s">
        <v>49</v>
      </c>
      <c r="C113" s="87">
        <v>200</v>
      </c>
      <c r="D113" s="83"/>
      <c r="E113" s="83"/>
      <c r="F113" s="83"/>
      <c r="G113" s="28"/>
      <c r="H113" s="88" t="s">
        <v>24</v>
      </c>
      <c r="I113" s="126"/>
      <c r="J113" s="83"/>
      <c r="K113" s="84">
        <f>IF(SUM(K103+K112)&gt;=C113,C113,SUM(K103+K112))</f>
        <v>0</v>
      </c>
      <c r="L113" s="85"/>
    </row>
    <row r="114" spans="2:12" ht="15" thickBot="1">
      <c r="B114" s="37" t="s">
        <v>50</v>
      </c>
      <c r="C114" s="186">
        <v>100</v>
      </c>
      <c r="D114" s="38"/>
      <c r="E114" s="38"/>
      <c r="F114" s="38"/>
      <c r="G114" s="127"/>
      <c r="H114" s="90" t="s">
        <v>50</v>
      </c>
      <c r="I114" s="128"/>
      <c r="J114" s="89"/>
      <c r="K114" s="189">
        <f>SUM(G118:G120)</f>
        <v>0</v>
      </c>
      <c r="L114" s="39"/>
    </row>
    <row r="116" spans="2:12" ht="15">
      <c r="B116" s="30"/>
      <c r="C116" s="30"/>
      <c r="D116" s="30"/>
      <c r="E116" s="30"/>
      <c r="F116" s="50"/>
      <c r="G116" s="27"/>
      <c r="H116" s="30"/>
      <c r="J116" s="30"/>
      <c r="K116" s="30"/>
      <c r="L116" s="30"/>
    </row>
    <row r="117" spans="4:7" ht="15">
      <c r="D117" s="30"/>
      <c r="E117" s="30"/>
      <c r="F117" s="50"/>
      <c r="G117" s="27"/>
    </row>
    <row r="118" spans="4:7" ht="15">
      <c r="D118" s="50" t="s">
        <v>51</v>
      </c>
      <c r="E118" s="7">
        <v>0.6</v>
      </c>
      <c r="F118" s="185"/>
      <c r="G118" s="185">
        <f>K65*$E$118</f>
        <v>0</v>
      </c>
    </row>
    <row r="119" spans="4:7" ht="15">
      <c r="D119" s="50" t="s">
        <v>52</v>
      </c>
      <c r="E119" s="7">
        <v>0.3</v>
      </c>
      <c r="F119" s="185"/>
      <c r="G119" s="185">
        <f>K83*$E$119</f>
        <v>0</v>
      </c>
    </row>
    <row r="120" spans="4:7" ht="15">
      <c r="D120" s="50" t="s">
        <v>53</v>
      </c>
      <c r="E120" s="7">
        <v>0.1</v>
      </c>
      <c r="F120" s="185"/>
      <c r="G120" s="185">
        <f>K113*$E$120</f>
        <v>0</v>
      </c>
    </row>
    <row r="121" spans="4:7" ht="15">
      <c r="D121" s="50"/>
      <c r="E121" s="51"/>
      <c r="F121" s="50"/>
      <c r="G121" s="27"/>
    </row>
    <row r="122" spans="4:7" ht="15">
      <c r="D122" s="50"/>
      <c r="E122" s="50"/>
      <c r="F122" s="50"/>
      <c r="G122" s="27"/>
    </row>
  </sheetData>
  <sheetProtection password="FB65" sheet="1" objects="1" scenarios="1"/>
  <mergeCells count="41">
    <mergeCell ref="B11:B64"/>
    <mergeCell ref="C11:C64"/>
    <mergeCell ref="F21:F22"/>
    <mergeCell ref="D62:D63"/>
    <mergeCell ref="E62:E63"/>
    <mergeCell ref="E16:E19"/>
    <mergeCell ref="B2:H2"/>
    <mergeCell ref="B3:H3"/>
    <mergeCell ref="B4:H4"/>
    <mergeCell ref="B6:H6"/>
    <mergeCell ref="D5:E5"/>
    <mergeCell ref="J7:L7"/>
    <mergeCell ref="J8:L8"/>
    <mergeCell ref="E57:E60"/>
    <mergeCell ref="D39:D47"/>
    <mergeCell ref="E39:E47"/>
    <mergeCell ref="E49:E55"/>
    <mergeCell ref="D57:D60"/>
    <mergeCell ref="G9:I9"/>
    <mergeCell ref="D21:D23"/>
    <mergeCell ref="D49:D55"/>
    <mergeCell ref="E21:E23"/>
    <mergeCell ref="D25:D37"/>
    <mergeCell ref="E25:E37"/>
    <mergeCell ref="D16:D19"/>
    <mergeCell ref="D11:D14"/>
    <mergeCell ref="E11:E14"/>
    <mergeCell ref="B84:B111"/>
    <mergeCell ref="C84:C111"/>
    <mergeCell ref="D84:D102"/>
    <mergeCell ref="E84:E102"/>
    <mergeCell ref="D104:D111"/>
    <mergeCell ref="E104:E111"/>
    <mergeCell ref="B66:B82"/>
    <mergeCell ref="C66:C82"/>
    <mergeCell ref="D66:D73"/>
    <mergeCell ref="E66:E73"/>
    <mergeCell ref="D75:D76"/>
    <mergeCell ref="E75:E76"/>
    <mergeCell ref="D78:D81"/>
    <mergeCell ref="E78:E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rowBreaks count="2" manualBreakCount="2">
    <brk id="65" max="16383" man="1"/>
    <brk id="83" max="16383" man="1"/>
  </rowBreaks>
  <colBreaks count="1" manualBreakCount="1">
    <brk id="9" max="16383" man="1"/>
  </colBreaks>
  <ignoredErrors>
    <ignoredError sqref="K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F60"/>
  <sheetViews>
    <sheetView zoomScale="75" zoomScaleNormal="75" workbookViewId="0" topLeftCell="A1">
      <selection activeCell="G9" sqref="G9"/>
    </sheetView>
  </sheetViews>
  <sheetFormatPr defaultColWidth="9.140625" defaultRowHeight="15"/>
  <cols>
    <col min="1" max="1" width="8.7109375" style="114" customWidth="1"/>
    <col min="2" max="2" width="79.57421875" style="114" bestFit="1" customWidth="1"/>
    <col min="3" max="3" width="12.57421875" style="192" bestFit="1" customWidth="1"/>
    <col min="4" max="4" width="16.28125" style="192" customWidth="1"/>
    <col min="5" max="6" width="17.8515625" style="192" customWidth="1"/>
    <col min="7" max="250" width="8.7109375" style="114" customWidth="1"/>
    <col min="251" max="251" width="79.57421875" style="114" bestFit="1" customWidth="1"/>
    <col min="252" max="252" width="12.57421875" style="114" bestFit="1" customWidth="1"/>
    <col min="253" max="253" width="16.28125" style="114" customWidth="1"/>
    <col min="254" max="258" width="17.8515625" style="114" customWidth="1"/>
    <col min="259" max="259" width="18.140625" style="114" customWidth="1"/>
    <col min="260" max="506" width="8.7109375" style="114" customWidth="1"/>
    <col min="507" max="507" width="79.57421875" style="114" bestFit="1" customWidth="1"/>
    <col min="508" max="508" width="12.57421875" style="114" bestFit="1" customWidth="1"/>
    <col min="509" max="509" width="16.28125" style="114" customWidth="1"/>
    <col min="510" max="514" width="17.8515625" style="114" customWidth="1"/>
    <col min="515" max="515" width="18.140625" style="114" customWidth="1"/>
    <col min="516" max="762" width="8.7109375" style="114" customWidth="1"/>
    <col min="763" max="763" width="79.57421875" style="114" bestFit="1" customWidth="1"/>
    <col min="764" max="764" width="12.57421875" style="114" bestFit="1" customWidth="1"/>
    <col min="765" max="765" width="16.28125" style="114" customWidth="1"/>
    <col min="766" max="770" width="17.8515625" style="114" customWidth="1"/>
    <col min="771" max="771" width="18.140625" style="114" customWidth="1"/>
    <col min="772" max="1018" width="8.7109375" style="114" customWidth="1"/>
    <col min="1019" max="1019" width="79.57421875" style="114" bestFit="1" customWidth="1"/>
    <col min="1020" max="1020" width="12.57421875" style="114" bestFit="1" customWidth="1"/>
    <col min="1021" max="1021" width="16.28125" style="114" customWidth="1"/>
    <col min="1022" max="1026" width="17.8515625" style="114" customWidth="1"/>
    <col min="1027" max="1027" width="18.140625" style="114" customWidth="1"/>
    <col min="1028" max="1274" width="8.7109375" style="114" customWidth="1"/>
    <col min="1275" max="1275" width="79.57421875" style="114" bestFit="1" customWidth="1"/>
    <col min="1276" max="1276" width="12.57421875" style="114" bestFit="1" customWidth="1"/>
    <col min="1277" max="1277" width="16.28125" style="114" customWidth="1"/>
    <col min="1278" max="1282" width="17.8515625" style="114" customWidth="1"/>
    <col min="1283" max="1283" width="18.140625" style="114" customWidth="1"/>
    <col min="1284" max="1530" width="8.7109375" style="114" customWidth="1"/>
    <col min="1531" max="1531" width="79.57421875" style="114" bestFit="1" customWidth="1"/>
    <col min="1532" max="1532" width="12.57421875" style="114" bestFit="1" customWidth="1"/>
    <col min="1533" max="1533" width="16.28125" style="114" customWidth="1"/>
    <col min="1534" max="1538" width="17.8515625" style="114" customWidth="1"/>
    <col min="1539" max="1539" width="18.140625" style="114" customWidth="1"/>
    <col min="1540" max="1786" width="8.7109375" style="114" customWidth="1"/>
    <col min="1787" max="1787" width="79.57421875" style="114" bestFit="1" customWidth="1"/>
    <col min="1788" max="1788" width="12.57421875" style="114" bestFit="1" customWidth="1"/>
    <col min="1789" max="1789" width="16.28125" style="114" customWidth="1"/>
    <col min="1790" max="1794" width="17.8515625" style="114" customWidth="1"/>
    <col min="1795" max="1795" width="18.140625" style="114" customWidth="1"/>
    <col min="1796" max="2042" width="8.7109375" style="114" customWidth="1"/>
    <col min="2043" max="2043" width="79.57421875" style="114" bestFit="1" customWidth="1"/>
    <col min="2044" max="2044" width="12.57421875" style="114" bestFit="1" customWidth="1"/>
    <col min="2045" max="2045" width="16.28125" style="114" customWidth="1"/>
    <col min="2046" max="2050" width="17.8515625" style="114" customWidth="1"/>
    <col min="2051" max="2051" width="18.140625" style="114" customWidth="1"/>
    <col min="2052" max="2298" width="8.7109375" style="114" customWidth="1"/>
    <col min="2299" max="2299" width="79.57421875" style="114" bestFit="1" customWidth="1"/>
    <col min="2300" max="2300" width="12.57421875" style="114" bestFit="1" customWidth="1"/>
    <col min="2301" max="2301" width="16.28125" style="114" customWidth="1"/>
    <col min="2302" max="2306" width="17.8515625" style="114" customWidth="1"/>
    <col min="2307" max="2307" width="18.140625" style="114" customWidth="1"/>
    <col min="2308" max="2554" width="8.7109375" style="114" customWidth="1"/>
    <col min="2555" max="2555" width="79.57421875" style="114" bestFit="1" customWidth="1"/>
    <col min="2556" max="2556" width="12.57421875" style="114" bestFit="1" customWidth="1"/>
    <col min="2557" max="2557" width="16.28125" style="114" customWidth="1"/>
    <col min="2558" max="2562" width="17.8515625" style="114" customWidth="1"/>
    <col min="2563" max="2563" width="18.140625" style="114" customWidth="1"/>
    <col min="2564" max="2810" width="8.7109375" style="114" customWidth="1"/>
    <col min="2811" max="2811" width="79.57421875" style="114" bestFit="1" customWidth="1"/>
    <col min="2812" max="2812" width="12.57421875" style="114" bestFit="1" customWidth="1"/>
    <col min="2813" max="2813" width="16.28125" style="114" customWidth="1"/>
    <col min="2814" max="2818" width="17.8515625" style="114" customWidth="1"/>
    <col min="2819" max="2819" width="18.140625" style="114" customWidth="1"/>
    <col min="2820" max="3066" width="8.7109375" style="114" customWidth="1"/>
    <col min="3067" max="3067" width="79.57421875" style="114" bestFit="1" customWidth="1"/>
    <col min="3068" max="3068" width="12.57421875" style="114" bestFit="1" customWidth="1"/>
    <col min="3069" max="3069" width="16.28125" style="114" customWidth="1"/>
    <col min="3070" max="3074" width="17.8515625" style="114" customWidth="1"/>
    <col min="3075" max="3075" width="18.140625" style="114" customWidth="1"/>
    <col min="3076" max="3322" width="8.7109375" style="114" customWidth="1"/>
    <col min="3323" max="3323" width="79.57421875" style="114" bestFit="1" customWidth="1"/>
    <col min="3324" max="3324" width="12.57421875" style="114" bestFit="1" customWidth="1"/>
    <col min="3325" max="3325" width="16.28125" style="114" customWidth="1"/>
    <col min="3326" max="3330" width="17.8515625" style="114" customWidth="1"/>
    <col min="3331" max="3331" width="18.140625" style="114" customWidth="1"/>
    <col min="3332" max="3578" width="8.7109375" style="114" customWidth="1"/>
    <col min="3579" max="3579" width="79.57421875" style="114" bestFit="1" customWidth="1"/>
    <col min="3580" max="3580" width="12.57421875" style="114" bestFit="1" customWidth="1"/>
    <col min="3581" max="3581" width="16.28125" style="114" customWidth="1"/>
    <col min="3582" max="3586" width="17.8515625" style="114" customWidth="1"/>
    <col min="3587" max="3587" width="18.140625" style="114" customWidth="1"/>
    <col min="3588" max="3834" width="8.7109375" style="114" customWidth="1"/>
    <col min="3835" max="3835" width="79.57421875" style="114" bestFit="1" customWidth="1"/>
    <col min="3836" max="3836" width="12.57421875" style="114" bestFit="1" customWidth="1"/>
    <col min="3837" max="3837" width="16.28125" style="114" customWidth="1"/>
    <col min="3838" max="3842" width="17.8515625" style="114" customWidth="1"/>
    <col min="3843" max="3843" width="18.140625" style="114" customWidth="1"/>
    <col min="3844" max="4090" width="8.7109375" style="114" customWidth="1"/>
    <col min="4091" max="4091" width="79.57421875" style="114" bestFit="1" customWidth="1"/>
    <col min="4092" max="4092" width="12.57421875" style="114" bestFit="1" customWidth="1"/>
    <col min="4093" max="4093" width="16.28125" style="114" customWidth="1"/>
    <col min="4094" max="4098" width="17.8515625" style="114" customWidth="1"/>
    <col min="4099" max="4099" width="18.140625" style="114" customWidth="1"/>
    <col min="4100" max="4346" width="8.7109375" style="114" customWidth="1"/>
    <col min="4347" max="4347" width="79.57421875" style="114" bestFit="1" customWidth="1"/>
    <col min="4348" max="4348" width="12.57421875" style="114" bestFit="1" customWidth="1"/>
    <col min="4349" max="4349" width="16.28125" style="114" customWidth="1"/>
    <col min="4350" max="4354" width="17.8515625" style="114" customWidth="1"/>
    <col min="4355" max="4355" width="18.140625" style="114" customWidth="1"/>
    <col min="4356" max="4602" width="8.7109375" style="114" customWidth="1"/>
    <col min="4603" max="4603" width="79.57421875" style="114" bestFit="1" customWidth="1"/>
    <col min="4604" max="4604" width="12.57421875" style="114" bestFit="1" customWidth="1"/>
    <col min="4605" max="4605" width="16.28125" style="114" customWidth="1"/>
    <col min="4606" max="4610" width="17.8515625" style="114" customWidth="1"/>
    <col min="4611" max="4611" width="18.140625" style="114" customWidth="1"/>
    <col min="4612" max="4858" width="8.7109375" style="114" customWidth="1"/>
    <col min="4859" max="4859" width="79.57421875" style="114" bestFit="1" customWidth="1"/>
    <col min="4860" max="4860" width="12.57421875" style="114" bestFit="1" customWidth="1"/>
    <col min="4861" max="4861" width="16.28125" style="114" customWidth="1"/>
    <col min="4862" max="4866" width="17.8515625" style="114" customWidth="1"/>
    <col min="4867" max="4867" width="18.140625" style="114" customWidth="1"/>
    <col min="4868" max="5114" width="8.7109375" style="114" customWidth="1"/>
    <col min="5115" max="5115" width="79.57421875" style="114" bestFit="1" customWidth="1"/>
    <col min="5116" max="5116" width="12.57421875" style="114" bestFit="1" customWidth="1"/>
    <col min="5117" max="5117" width="16.28125" style="114" customWidth="1"/>
    <col min="5118" max="5122" width="17.8515625" style="114" customWidth="1"/>
    <col min="5123" max="5123" width="18.140625" style="114" customWidth="1"/>
    <col min="5124" max="5370" width="8.7109375" style="114" customWidth="1"/>
    <col min="5371" max="5371" width="79.57421875" style="114" bestFit="1" customWidth="1"/>
    <col min="5372" max="5372" width="12.57421875" style="114" bestFit="1" customWidth="1"/>
    <col min="5373" max="5373" width="16.28125" style="114" customWidth="1"/>
    <col min="5374" max="5378" width="17.8515625" style="114" customWidth="1"/>
    <col min="5379" max="5379" width="18.140625" style="114" customWidth="1"/>
    <col min="5380" max="5626" width="8.7109375" style="114" customWidth="1"/>
    <col min="5627" max="5627" width="79.57421875" style="114" bestFit="1" customWidth="1"/>
    <col min="5628" max="5628" width="12.57421875" style="114" bestFit="1" customWidth="1"/>
    <col min="5629" max="5629" width="16.28125" style="114" customWidth="1"/>
    <col min="5630" max="5634" width="17.8515625" style="114" customWidth="1"/>
    <col min="5635" max="5635" width="18.140625" style="114" customWidth="1"/>
    <col min="5636" max="5882" width="8.7109375" style="114" customWidth="1"/>
    <col min="5883" max="5883" width="79.57421875" style="114" bestFit="1" customWidth="1"/>
    <col min="5884" max="5884" width="12.57421875" style="114" bestFit="1" customWidth="1"/>
    <col min="5885" max="5885" width="16.28125" style="114" customWidth="1"/>
    <col min="5886" max="5890" width="17.8515625" style="114" customWidth="1"/>
    <col min="5891" max="5891" width="18.140625" style="114" customWidth="1"/>
    <col min="5892" max="6138" width="8.7109375" style="114" customWidth="1"/>
    <col min="6139" max="6139" width="79.57421875" style="114" bestFit="1" customWidth="1"/>
    <col min="6140" max="6140" width="12.57421875" style="114" bestFit="1" customWidth="1"/>
    <col min="6141" max="6141" width="16.28125" style="114" customWidth="1"/>
    <col min="6142" max="6146" width="17.8515625" style="114" customWidth="1"/>
    <col min="6147" max="6147" width="18.140625" style="114" customWidth="1"/>
    <col min="6148" max="6394" width="8.7109375" style="114" customWidth="1"/>
    <col min="6395" max="6395" width="79.57421875" style="114" bestFit="1" customWidth="1"/>
    <col min="6396" max="6396" width="12.57421875" style="114" bestFit="1" customWidth="1"/>
    <col min="6397" max="6397" width="16.28125" style="114" customWidth="1"/>
    <col min="6398" max="6402" width="17.8515625" style="114" customWidth="1"/>
    <col min="6403" max="6403" width="18.140625" style="114" customWidth="1"/>
    <col min="6404" max="6650" width="8.7109375" style="114" customWidth="1"/>
    <col min="6651" max="6651" width="79.57421875" style="114" bestFit="1" customWidth="1"/>
    <col min="6652" max="6652" width="12.57421875" style="114" bestFit="1" customWidth="1"/>
    <col min="6653" max="6653" width="16.28125" style="114" customWidth="1"/>
    <col min="6654" max="6658" width="17.8515625" style="114" customWidth="1"/>
    <col min="6659" max="6659" width="18.140625" style="114" customWidth="1"/>
    <col min="6660" max="6906" width="8.7109375" style="114" customWidth="1"/>
    <col min="6907" max="6907" width="79.57421875" style="114" bestFit="1" customWidth="1"/>
    <col min="6908" max="6908" width="12.57421875" style="114" bestFit="1" customWidth="1"/>
    <col min="6909" max="6909" width="16.28125" style="114" customWidth="1"/>
    <col min="6910" max="6914" width="17.8515625" style="114" customWidth="1"/>
    <col min="6915" max="6915" width="18.140625" style="114" customWidth="1"/>
    <col min="6916" max="7162" width="8.7109375" style="114" customWidth="1"/>
    <col min="7163" max="7163" width="79.57421875" style="114" bestFit="1" customWidth="1"/>
    <col min="7164" max="7164" width="12.57421875" style="114" bestFit="1" customWidth="1"/>
    <col min="7165" max="7165" width="16.28125" style="114" customWidth="1"/>
    <col min="7166" max="7170" width="17.8515625" style="114" customWidth="1"/>
    <col min="7171" max="7171" width="18.140625" style="114" customWidth="1"/>
    <col min="7172" max="7418" width="8.7109375" style="114" customWidth="1"/>
    <col min="7419" max="7419" width="79.57421875" style="114" bestFit="1" customWidth="1"/>
    <col min="7420" max="7420" width="12.57421875" style="114" bestFit="1" customWidth="1"/>
    <col min="7421" max="7421" width="16.28125" style="114" customWidth="1"/>
    <col min="7422" max="7426" width="17.8515625" style="114" customWidth="1"/>
    <col min="7427" max="7427" width="18.140625" style="114" customWidth="1"/>
    <col min="7428" max="7674" width="8.7109375" style="114" customWidth="1"/>
    <col min="7675" max="7675" width="79.57421875" style="114" bestFit="1" customWidth="1"/>
    <col min="7676" max="7676" width="12.57421875" style="114" bestFit="1" customWidth="1"/>
    <col min="7677" max="7677" width="16.28125" style="114" customWidth="1"/>
    <col min="7678" max="7682" width="17.8515625" style="114" customWidth="1"/>
    <col min="7683" max="7683" width="18.140625" style="114" customWidth="1"/>
    <col min="7684" max="7930" width="8.7109375" style="114" customWidth="1"/>
    <col min="7931" max="7931" width="79.57421875" style="114" bestFit="1" customWidth="1"/>
    <col min="7932" max="7932" width="12.57421875" style="114" bestFit="1" customWidth="1"/>
    <col min="7933" max="7933" width="16.28125" style="114" customWidth="1"/>
    <col min="7934" max="7938" width="17.8515625" style="114" customWidth="1"/>
    <col min="7939" max="7939" width="18.140625" style="114" customWidth="1"/>
    <col min="7940" max="8186" width="8.7109375" style="114" customWidth="1"/>
    <col min="8187" max="8187" width="79.57421875" style="114" bestFit="1" customWidth="1"/>
    <col min="8188" max="8188" width="12.57421875" style="114" bestFit="1" customWidth="1"/>
    <col min="8189" max="8189" width="16.28125" style="114" customWidth="1"/>
    <col min="8190" max="8194" width="17.8515625" style="114" customWidth="1"/>
    <col min="8195" max="8195" width="18.140625" style="114" customWidth="1"/>
    <col min="8196" max="8442" width="8.7109375" style="114" customWidth="1"/>
    <col min="8443" max="8443" width="79.57421875" style="114" bestFit="1" customWidth="1"/>
    <col min="8444" max="8444" width="12.57421875" style="114" bestFit="1" customWidth="1"/>
    <col min="8445" max="8445" width="16.28125" style="114" customWidth="1"/>
    <col min="8446" max="8450" width="17.8515625" style="114" customWidth="1"/>
    <col min="8451" max="8451" width="18.140625" style="114" customWidth="1"/>
    <col min="8452" max="8698" width="8.7109375" style="114" customWidth="1"/>
    <col min="8699" max="8699" width="79.57421875" style="114" bestFit="1" customWidth="1"/>
    <col min="8700" max="8700" width="12.57421875" style="114" bestFit="1" customWidth="1"/>
    <col min="8701" max="8701" width="16.28125" style="114" customWidth="1"/>
    <col min="8702" max="8706" width="17.8515625" style="114" customWidth="1"/>
    <col min="8707" max="8707" width="18.140625" style="114" customWidth="1"/>
    <col min="8708" max="8954" width="8.7109375" style="114" customWidth="1"/>
    <col min="8955" max="8955" width="79.57421875" style="114" bestFit="1" customWidth="1"/>
    <col min="8956" max="8956" width="12.57421875" style="114" bestFit="1" customWidth="1"/>
    <col min="8957" max="8957" width="16.28125" style="114" customWidth="1"/>
    <col min="8958" max="8962" width="17.8515625" style="114" customWidth="1"/>
    <col min="8963" max="8963" width="18.140625" style="114" customWidth="1"/>
    <col min="8964" max="9210" width="8.7109375" style="114" customWidth="1"/>
    <col min="9211" max="9211" width="79.57421875" style="114" bestFit="1" customWidth="1"/>
    <col min="9212" max="9212" width="12.57421875" style="114" bestFit="1" customWidth="1"/>
    <col min="9213" max="9213" width="16.28125" style="114" customWidth="1"/>
    <col min="9214" max="9218" width="17.8515625" style="114" customWidth="1"/>
    <col min="9219" max="9219" width="18.140625" style="114" customWidth="1"/>
    <col min="9220" max="9466" width="8.7109375" style="114" customWidth="1"/>
    <col min="9467" max="9467" width="79.57421875" style="114" bestFit="1" customWidth="1"/>
    <col min="9468" max="9468" width="12.57421875" style="114" bestFit="1" customWidth="1"/>
    <col min="9469" max="9469" width="16.28125" style="114" customWidth="1"/>
    <col min="9470" max="9474" width="17.8515625" style="114" customWidth="1"/>
    <col min="9475" max="9475" width="18.140625" style="114" customWidth="1"/>
    <col min="9476" max="9722" width="8.7109375" style="114" customWidth="1"/>
    <col min="9723" max="9723" width="79.57421875" style="114" bestFit="1" customWidth="1"/>
    <col min="9724" max="9724" width="12.57421875" style="114" bestFit="1" customWidth="1"/>
    <col min="9725" max="9725" width="16.28125" style="114" customWidth="1"/>
    <col min="9726" max="9730" width="17.8515625" style="114" customWidth="1"/>
    <col min="9731" max="9731" width="18.140625" style="114" customWidth="1"/>
    <col min="9732" max="9978" width="8.7109375" style="114" customWidth="1"/>
    <col min="9979" max="9979" width="79.57421875" style="114" bestFit="1" customWidth="1"/>
    <col min="9980" max="9980" width="12.57421875" style="114" bestFit="1" customWidth="1"/>
    <col min="9981" max="9981" width="16.28125" style="114" customWidth="1"/>
    <col min="9982" max="9986" width="17.8515625" style="114" customWidth="1"/>
    <col min="9987" max="9987" width="18.140625" style="114" customWidth="1"/>
    <col min="9988" max="10234" width="8.7109375" style="114" customWidth="1"/>
    <col min="10235" max="10235" width="79.57421875" style="114" bestFit="1" customWidth="1"/>
    <col min="10236" max="10236" width="12.57421875" style="114" bestFit="1" customWidth="1"/>
    <col min="10237" max="10237" width="16.28125" style="114" customWidth="1"/>
    <col min="10238" max="10242" width="17.8515625" style="114" customWidth="1"/>
    <col min="10243" max="10243" width="18.140625" style="114" customWidth="1"/>
    <col min="10244" max="10490" width="8.7109375" style="114" customWidth="1"/>
    <col min="10491" max="10491" width="79.57421875" style="114" bestFit="1" customWidth="1"/>
    <col min="10492" max="10492" width="12.57421875" style="114" bestFit="1" customWidth="1"/>
    <col min="10493" max="10493" width="16.28125" style="114" customWidth="1"/>
    <col min="10494" max="10498" width="17.8515625" style="114" customWidth="1"/>
    <col min="10499" max="10499" width="18.140625" style="114" customWidth="1"/>
    <col min="10500" max="10746" width="8.7109375" style="114" customWidth="1"/>
    <col min="10747" max="10747" width="79.57421875" style="114" bestFit="1" customWidth="1"/>
    <col min="10748" max="10748" width="12.57421875" style="114" bestFit="1" customWidth="1"/>
    <col min="10749" max="10749" width="16.28125" style="114" customWidth="1"/>
    <col min="10750" max="10754" width="17.8515625" style="114" customWidth="1"/>
    <col min="10755" max="10755" width="18.140625" style="114" customWidth="1"/>
    <col min="10756" max="11002" width="8.7109375" style="114" customWidth="1"/>
    <col min="11003" max="11003" width="79.57421875" style="114" bestFit="1" customWidth="1"/>
    <col min="11004" max="11004" width="12.57421875" style="114" bestFit="1" customWidth="1"/>
    <col min="11005" max="11005" width="16.28125" style="114" customWidth="1"/>
    <col min="11006" max="11010" width="17.8515625" style="114" customWidth="1"/>
    <col min="11011" max="11011" width="18.140625" style="114" customWidth="1"/>
    <col min="11012" max="11258" width="8.7109375" style="114" customWidth="1"/>
    <col min="11259" max="11259" width="79.57421875" style="114" bestFit="1" customWidth="1"/>
    <col min="11260" max="11260" width="12.57421875" style="114" bestFit="1" customWidth="1"/>
    <col min="11261" max="11261" width="16.28125" style="114" customWidth="1"/>
    <col min="11262" max="11266" width="17.8515625" style="114" customWidth="1"/>
    <col min="11267" max="11267" width="18.140625" style="114" customWidth="1"/>
    <col min="11268" max="11514" width="8.7109375" style="114" customWidth="1"/>
    <col min="11515" max="11515" width="79.57421875" style="114" bestFit="1" customWidth="1"/>
    <col min="11516" max="11516" width="12.57421875" style="114" bestFit="1" customWidth="1"/>
    <col min="11517" max="11517" width="16.28125" style="114" customWidth="1"/>
    <col min="11518" max="11522" width="17.8515625" style="114" customWidth="1"/>
    <col min="11523" max="11523" width="18.140625" style="114" customWidth="1"/>
    <col min="11524" max="11770" width="8.7109375" style="114" customWidth="1"/>
    <col min="11771" max="11771" width="79.57421875" style="114" bestFit="1" customWidth="1"/>
    <col min="11772" max="11772" width="12.57421875" style="114" bestFit="1" customWidth="1"/>
    <col min="11773" max="11773" width="16.28125" style="114" customWidth="1"/>
    <col min="11774" max="11778" width="17.8515625" style="114" customWidth="1"/>
    <col min="11779" max="11779" width="18.140625" style="114" customWidth="1"/>
    <col min="11780" max="12026" width="8.7109375" style="114" customWidth="1"/>
    <col min="12027" max="12027" width="79.57421875" style="114" bestFit="1" customWidth="1"/>
    <col min="12028" max="12028" width="12.57421875" style="114" bestFit="1" customWidth="1"/>
    <col min="12029" max="12029" width="16.28125" style="114" customWidth="1"/>
    <col min="12030" max="12034" width="17.8515625" style="114" customWidth="1"/>
    <col min="12035" max="12035" width="18.140625" style="114" customWidth="1"/>
    <col min="12036" max="12282" width="8.7109375" style="114" customWidth="1"/>
    <col min="12283" max="12283" width="79.57421875" style="114" bestFit="1" customWidth="1"/>
    <col min="12284" max="12284" width="12.57421875" style="114" bestFit="1" customWidth="1"/>
    <col min="12285" max="12285" width="16.28125" style="114" customWidth="1"/>
    <col min="12286" max="12290" width="17.8515625" style="114" customWidth="1"/>
    <col min="12291" max="12291" width="18.140625" style="114" customWidth="1"/>
    <col min="12292" max="12538" width="8.7109375" style="114" customWidth="1"/>
    <col min="12539" max="12539" width="79.57421875" style="114" bestFit="1" customWidth="1"/>
    <col min="12540" max="12540" width="12.57421875" style="114" bestFit="1" customWidth="1"/>
    <col min="12541" max="12541" width="16.28125" style="114" customWidth="1"/>
    <col min="12542" max="12546" width="17.8515625" style="114" customWidth="1"/>
    <col min="12547" max="12547" width="18.140625" style="114" customWidth="1"/>
    <col min="12548" max="12794" width="8.7109375" style="114" customWidth="1"/>
    <col min="12795" max="12795" width="79.57421875" style="114" bestFit="1" customWidth="1"/>
    <col min="12796" max="12796" width="12.57421875" style="114" bestFit="1" customWidth="1"/>
    <col min="12797" max="12797" width="16.28125" style="114" customWidth="1"/>
    <col min="12798" max="12802" width="17.8515625" style="114" customWidth="1"/>
    <col min="12803" max="12803" width="18.140625" style="114" customWidth="1"/>
    <col min="12804" max="13050" width="8.7109375" style="114" customWidth="1"/>
    <col min="13051" max="13051" width="79.57421875" style="114" bestFit="1" customWidth="1"/>
    <col min="13052" max="13052" width="12.57421875" style="114" bestFit="1" customWidth="1"/>
    <col min="13053" max="13053" width="16.28125" style="114" customWidth="1"/>
    <col min="13054" max="13058" width="17.8515625" style="114" customWidth="1"/>
    <col min="13059" max="13059" width="18.140625" style="114" customWidth="1"/>
    <col min="13060" max="13306" width="8.7109375" style="114" customWidth="1"/>
    <col min="13307" max="13307" width="79.57421875" style="114" bestFit="1" customWidth="1"/>
    <col min="13308" max="13308" width="12.57421875" style="114" bestFit="1" customWidth="1"/>
    <col min="13309" max="13309" width="16.28125" style="114" customWidth="1"/>
    <col min="13310" max="13314" width="17.8515625" style="114" customWidth="1"/>
    <col min="13315" max="13315" width="18.140625" style="114" customWidth="1"/>
    <col min="13316" max="13562" width="8.7109375" style="114" customWidth="1"/>
    <col min="13563" max="13563" width="79.57421875" style="114" bestFit="1" customWidth="1"/>
    <col min="13564" max="13564" width="12.57421875" style="114" bestFit="1" customWidth="1"/>
    <col min="13565" max="13565" width="16.28125" style="114" customWidth="1"/>
    <col min="13566" max="13570" width="17.8515625" style="114" customWidth="1"/>
    <col min="13571" max="13571" width="18.140625" style="114" customWidth="1"/>
    <col min="13572" max="13818" width="8.7109375" style="114" customWidth="1"/>
    <col min="13819" max="13819" width="79.57421875" style="114" bestFit="1" customWidth="1"/>
    <col min="13820" max="13820" width="12.57421875" style="114" bestFit="1" customWidth="1"/>
    <col min="13821" max="13821" width="16.28125" style="114" customWidth="1"/>
    <col min="13822" max="13826" width="17.8515625" style="114" customWidth="1"/>
    <col min="13827" max="13827" width="18.140625" style="114" customWidth="1"/>
    <col min="13828" max="14074" width="8.7109375" style="114" customWidth="1"/>
    <col min="14075" max="14075" width="79.57421875" style="114" bestFit="1" customWidth="1"/>
    <col min="14076" max="14076" width="12.57421875" style="114" bestFit="1" customWidth="1"/>
    <col min="14077" max="14077" width="16.28125" style="114" customWidth="1"/>
    <col min="14078" max="14082" width="17.8515625" style="114" customWidth="1"/>
    <col min="14083" max="14083" width="18.140625" style="114" customWidth="1"/>
    <col min="14084" max="14330" width="8.7109375" style="114" customWidth="1"/>
    <col min="14331" max="14331" width="79.57421875" style="114" bestFit="1" customWidth="1"/>
    <col min="14332" max="14332" width="12.57421875" style="114" bestFit="1" customWidth="1"/>
    <col min="14333" max="14333" width="16.28125" style="114" customWidth="1"/>
    <col min="14334" max="14338" width="17.8515625" style="114" customWidth="1"/>
    <col min="14339" max="14339" width="18.140625" style="114" customWidth="1"/>
    <col min="14340" max="14586" width="8.7109375" style="114" customWidth="1"/>
    <col min="14587" max="14587" width="79.57421875" style="114" bestFit="1" customWidth="1"/>
    <col min="14588" max="14588" width="12.57421875" style="114" bestFit="1" customWidth="1"/>
    <col min="14589" max="14589" width="16.28125" style="114" customWidth="1"/>
    <col min="14590" max="14594" width="17.8515625" style="114" customWidth="1"/>
    <col min="14595" max="14595" width="18.140625" style="114" customWidth="1"/>
    <col min="14596" max="14842" width="8.7109375" style="114" customWidth="1"/>
    <col min="14843" max="14843" width="79.57421875" style="114" bestFit="1" customWidth="1"/>
    <col min="14844" max="14844" width="12.57421875" style="114" bestFit="1" customWidth="1"/>
    <col min="14845" max="14845" width="16.28125" style="114" customWidth="1"/>
    <col min="14846" max="14850" width="17.8515625" style="114" customWidth="1"/>
    <col min="14851" max="14851" width="18.140625" style="114" customWidth="1"/>
    <col min="14852" max="15098" width="8.7109375" style="114" customWidth="1"/>
    <col min="15099" max="15099" width="79.57421875" style="114" bestFit="1" customWidth="1"/>
    <col min="15100" max="15100" width="12.57421875" style="114" bestFit="1" customWidth="1"/>
    <col min="15101" max="15101" width="16.28125" style="114" customWidth="1"/>
    <col min="15102" max="15106" width="17.8515625" style="114" customWidth="1"/>
    <col min="15107" max="15107" width="18.140625" style="114" customWidth="1"/>
    <col min="15108" max="15354" width="8.7109375" style="114" customWidth="1"/>
    <col min="15355" max="15355" width="79.57421875" style="114" bestFit="1" customWidth="1"/>
    <col min="15356" max="15356" width="12.57421875" style="114" bestFit="1" customWidth="1"/>
    <col min="15357" max="15357" width="16.28125" style="114" customWidth="1"/>
    <col min="15358" max="15362" width="17.8515625" style="114" customWidth="1"/>
    <col min="15363" max="15363" width="18.140625" style="114" customWidth="1"/>
    <col min="15364" max="15610" width="8.7109375" style="114" customWidth="1"/>
    <col min="15611" max="15611" width="79.57421875" style="114" bestFit="1" customWidth="1"/>
    <col min="15612" max="15612" width="12.57421875" style="114" bestFit="1" customWidth="1"/>
    <col min="15613" max="15613" width="16.28125" style="114" customWidth="1"/>
    <col min="15614" max="15618" width="17.8515625" style="114" customWidth="1"/>
    <col min="15619" max="15619" width="18.140625" style="114" customWidth="1"/>
    <col min="15620" max="15866" width="8.7109375" style="114" customWidth="1"/>
    <col min="15867" max="15867" width="79.57421875" style="114" bestFit="1" customWidth="1"/>
    <col min="15868" max="15868" width="12.57421875" style="114" bestFit="1" customWidth="1"/>
    <col min="15869" max="15869" width="16.28125" style="114" customWidth="1"/>
    <col min="15870" max="15874" width="17.8515625" style="114" customWidth="1"/>
    <col min="15875" max="15875" width="18.140625" style="114" customWidth="1"/>
    <col min="15876" max="16122" width="8.7109375" style="114" customWidth="1"/>
    <col min="16123" max="16123" width="79.57421875" style="114" bestFit="1" customWidth="1"/>
    <col min="16124" max="16124" width="12.57421875" style="114" bestFit="1" customWidth="1"/>
    <col min="16125" max="16125" width="16.28125" style="114" customWidth="1"/>
    <col min="16126" max="16130" width="17.8515625" style="114" customWidth="1"/>
    <col min="16131" max="16131" width="18.140625" style="114" customWidth="1"/>
    <col min="16132" max="16384" width="8.7109375" style="114" customWidth="1"/>
  </cols>
  <sheetData>
    <row r="1" spans="5:6" ht="28.5">
      <c r="E1" s="193"/>
      <c r="F1" s="193"/>
    </row>
    <row r="2" spans="1:6" ht="26">
      <c r="A2" s="194" t="s">
        <v>169</v>
      </c>
      <c r="B2" s="194"/>
      <c r="C2" s="195"/>
      <c r="D2" s="195"/>
      <c r="E2" s="196"/>
      <c r="F2" s="197"/>
    </row>
    <row r="3" spans="2:3" ht="15">
      <c r="B3" s="198"/>
      <c r="C3" s="199"/>
    </row>
    <row r="5" ht="15">
      <c r="B5" s="114" t="s">
        <v>153</v>
      </c>
    </row>
    <row r="6" spans="2:6" ht="21">
      <c r="B6" s="200" t="s">
        <v>154</v>
      </c>
      <c r="C6" s="201"/>
      <c r="D6" s="201"/>
      <c r="E6" s="201"/>
      <c r="F6" s="201"/>
    </row>
    <row r="7" spans="1:6" ht="29.25" customHeight="1">
      <c r="A7" s="202"/>
      <c r="C7" s="203" t="s">
        <v>155</v>
      </c>
      <c r="D7" s="203" t="s">
        <v>156</v>
      </c>
      <c r="E7" s="203" t="s">
        <v>157</v>
      </c>
      <c r="F7" s="204"/>
    </row>
    <row r="8" ht="19" thickBot="1">
      <c r="A8" s="202"/>
    </row>
    <row r="9" spans="1:6" ht="18.5">
      <c r="A9" s="202"/>
      <c r="B9" s="280" t="s">
        <v>159</v>
      </c>
      <c r="C9" s="281"/>
      <c r="D9" s="282"/>
      <c r="E9" s="282"/>
      <c r="F9" s="205" t="s">
        <v>158</v>
      </c>
    </row>
    <row r="10" spans="1:6" ht="18.5">
      <c r="A10" s="202"/>
      <c r="B10" s="206" t="s">
        <v>170</v>
      </c>
      <c r="C10" s="207">
        <v>10</v>
      </c>
      <c r="D10" s="208">
        <v>14</v>
      </c>
      <c r="E10" s="208">
        <v>19</v>
      </c>
      <c r="F10" s="290"/>
    </row>
    <row r="11" spans="1:6" ht="18.5">
      <c r="A11" s="202"/>
      <c r="B11" s="206" t="s">
        <v>171</v>
      </c>
      <c r="C11" s="207">
        <v>8</v>
      </c>
      <c r="D11" s="208">
        <v>13</v>
      </c>
      <c r="E11" s="208">
        <v>19</v>
      </c>
      <c r="F11" s="290"/>
    </row>
    <row r="12" spans="1:6" ht="18.5">
      <c r="A12" s="202"/>
      <c r="B12" s="206" t="s">
        <v>172</v>
      </c>
      <c r="C12" s="207">
        <v>8</v>
      </c>
      <c r="D12" s="208">
        <v>13</v>
      </c>
      <c r="E12" s="208">
        <v>19</v>
      </c>
      <c r="F12" s="290"/>
    </row>
    <row r="13" spans="1:6" ht="18.5">
      <c r="A13" s="202"/>
      <c r="B13" s="206" t="s">
        <v>173</v>
      </c>
      <c r="C13" s="207">
        <v>8</v>
      </c>
      <c r="D13" s="208">
        <v>13</v>
      </c>
      <c r="E13" s="208">
        <v>19</v>
      </c>
      <c r="F13" s="290"/>
    </row>
    <row r="14" spans="1:6" ht="18.5">
      <c r="A14" s="202"/>
      <c r="B14" s="206" t="s">
        <v>174</v>
      </c>
      <c r="C14" s="207">
        <v>8</v>
      </c>
      <c r="D14" s="208">
        <v>13</v>
      </c>
      <c r="E14" s="208">
        <v>19</v>
      </c>
      <c r="F14" s="290"/>
    </row>
    <row r="15" spans="2:6" ht="15">
      <c r="B15" s="206" t="s">
        <v>175</v>
      </c>
      <c r="C15" s="207">
        <v>8</v>
      </c>
      <c r="D15" s="208">
        <v>13</v>
      </c>
      <c r="E15" s="208">
        <v>19</v>
      </c>
      <c r="F15" s="290"/>
    </row>
    <row r="16" spans="2:6" ht="15">
      <c r="B16" s="206" t="s">
        <v>176</v>
      </c>
      <c r="C16" s="207">
        <v>8</v>
      </c>
      <c r="D16" s="208">
        <v>13</v>
      </c>
      <c r="E16" s="208">
        <v>19</v>
      </c>
      <c r="F16" s="290"/>
    </row>
    <row r="17" spans="2:6" ht="15">
      <c r="B17" s="206" t="s">
        <v>177</v>
      </c>
      <c r="C17" s="207">
        <v>8</v>
      </c>
      <c r="D17" s="208">
        <v>13</v>
      </c>
      <c r="E17" s="208">
        <v>19</v>
      </c>
      <c r="F17" s="290"/>
    </row>
    <row r="18" spans="1:6" ht="18.5">
      <c r="A18" s="202"/>
      <c r="B18" s="206" t="s">
        <v>178</v>
      </c>
      <c r="C18" s="207">
        <v>8</v>
      </c>
      <c r="D18" s="208">
        <v>13</v>
      </c>
      <c r="E18" s="208">
        <v>19</v>
      </c>
      <c r="F18" s="290"/>
    </row>
    <row r="19" spans="1:6" ht="18.5">
      <c r="A19" s="202"/>
      <c r="B19" s="206" t="s">
        <v>179</v>
      </c>
      <c r="C19" s="207">
        <v>8</v>
      </c>
      <c r="D19" s="208">
        <v>13</v>
      </c>
      <c r="E19" s="208">
        <v>19</v>
      </c>
      <c r="F19" s="290"/>
    </row>
    <row r="20" spans="1:6" ht="18.5">
      <c r="A20" s="202"/>
      <c r="B20" s="206" t="s">
        <v>160</v>
      </c>
      <c r="C20" s="207">
        <v>8</v>
      </c>
      <c r="D20" s="208">
        <v>13</v>
      </c>
      <c r="E20" s="208">
        <v>19</v>
      </c>
      <c r="F20" s="290"/>
    </row>
    <row r="21" spans="1:6" ht="18.5">
      <c r="A21" s="202"/>
      <c r="B21" s="209" t="s">
        <v>161</v>
      </c>
      <c r="C21" s="207"/>
      <c r="D21" s="208"/>
      <c r="E21" s="208"/>
      <c r="F21" s="290"/>
    </row>
    <row r="22" spans="1:6" ht="18.5">
      <c r="A22" s="202"/>
      <c r="B22" s="206" t="s">
        <v>180</v>
      </c>
      <c r="C22" s="207">
        <v>8</v>
      </c>
      <c r="D22" s="208">
        <v>12</v>
      </c>
      <c r="E22" s="208">
        <v>17</v>
      </c>
      <c r="F22" s="290"/>
    </row>
    <row r="23" spans="1:6" ht="18.5">
      <c r="A23" s="202"/>
      <c r="B23" s="206" t="s">
        <v>181</v>
      </c>
      <c r="C23" s="207">
        <v>8</v>
      </c>
      <c r="D23" s="208">
        <v>12</v>
      </c>
      <c r="E23" s="208">
        <v>17</v>
      </c>
      <c r="F23" s="290"/>
    </row>
    <row r="24" spans="1:6" ht="18.5">
      <c r="A24" s="202"/>
      <c r="B24" s="206" t="s">
        <v>182</v>
      </c>
      <c r="C24" s="207">
        <v>8</v>
      </c>
      <c r="D24" s="208">
        <v>12</v>
      </c>
      <c r="E24" s="208">
        <v>17</v>
      </c>
      <c r="F24" s="290"/>
    </row>
    <row r="25" spans="1:6" ht="18.5">
      <c r="A25" s="202"/>
      <c r="B25" s="206" t="s">
        <v>183</v>
      </c>
      <c r="C25" s="207">
        <v>8</v>
      </c>
      <c r="D25" s="208">
        <v>12</v>
      </c>
      <c r="E25" s="208">
        <v>17</v>
      </c>
      <c r="F25" s="290"/>
    </row>
    <row r="26" spans="1:6" ht="18.5">
      <c r="A26" s="202"/>
      <c r="B26" s="206" t="s">
        <v>184</v>
      </c>
      <c r="C26" s="207">
        <v>8</v>
      </c>
      <c r="D26" s="208">
        <v>12</v>
      </c>
      <c r="E26" s="208">
        <v>17</v>
      </c>
      <c r="F26" s="290"/>
    </row>
    <row r="27" spans="1:6" ht="18.5">
      <c r="A27" s="202"/>
      <c r="B27" s="209" t="s">
        <v>162</v>
      </c>
      <c r="C27" s="207"/>
      <c r="D27" s="208"/>
      <c r="E27" s="208"/>
      <c r="F27" s="290"/>
    </row>
    <row r="28" spans="1:6" ht="18.5">
      <c r="A28" s="202"/>
      <c r="B28" s="283" t="s">
        <v>185</v>
      </c>
      <c r="C28" s="207">
        <v>7</v>
      </c>
      <c r="D28" s="208">
        <v>8</v>
      </c>
      <c r="E28" s="208">
        <v>10</v>
      </c>
      <c r="F28" s="290"/>
    </row>
    <row r="29" spans="1:6" ht="18.5">
      <c r="A29" s="202"/>
      <c r="B29" s="283" t="s">
        <v>186</v>
      </c>
      <c r="C29" s="207">
        <v>7</v>
      </c>
      <c r="D29" s="208">
        <v>8</v>
      </c>
      <c r="E29" s="208">
        <v>10</v>
      </c>
      <c r="F29" s="290"/>
    </row>
    <row r="30" spans="1:6" ht="18.5">
      <c r="A30" s="202"/>
      <c r="B30" s="283" t="s">
        <v>187</v>
      </c>
      <c r="C30" s="207">
        <v>7</v>
      </c>
      <c r="D30" s="208">
        <v>8</v>
      </c>
      <c r="E30" s="208">
        <v>10</v>
      </c>
      <c r="F30" s="290"/>
    </row>
    <row r="31" spans="1:6" ht="18.5">
      <c r="A31" s="202"/>
      <c r="B31" s="283" t="s">
        <v>188</v>
      </c>
      <c r="C31" s="207">
        <v>7</v>
      </c>
      <c r="D31" s="208">
        <v>8</v>
      </c>
      <c r="E31" s="208">
        <v>10</v>
      </c>
      <c r="F31" s="290"/>
    </row>
    <row r="32" spans="1:6" ht="18.5">
      <c r="A32" s="202"/>
      <c r="B32" s="210" t="s">
        <v>189</v>
      </c>
      <c r="C32" s="207">
        <v>7</v>
      </c>
      <c r="D32" s="208">
        <v>8</v>
      </c>
      <c r="E32" s="208">
        <v>10</v>
      </c>
      <c r="F32" s="290"/>
    </row>
    <row r="33" spans="1:6" ht="18.5">
      <c r="A33" s="202"/>
      <c r="B33" s="212" t="s">
        <v>190</v>
      </c>
      <c r="C33" s="207">
        <v>7</v>
      </c>
      <c r="D33" s="208">
        <v>8</v>
      </c>
      <c r="E33" s="208">
        <v>10</v>
      </c>
      <c r="F33" s="291"/>
    </row>
    <row r="34" spans="1:6" ht="18.5">
      <c r="A34" s="202"/>
      <c r="B34" s="210" t="s">
        <v>191</v>
      </c>
      <c r="C34" s="207">
        <v>7</v>
      </c>
      <c r="D34" s="208">
        <v>8</v>
      </c>
      <c r="E34" s="208">
        <v>10</v>
      </c>
      <c r="F34" s="290"/>
    </row>
    <row r="35" spans="1:6" ht="18.5">
      <c r="A35" s="202"/>
      <c r="B35" s="284" t="s">
        <v>192</v>
      </c>
      <c r="C35" s="207">
        <v>7</v>
      </c>
      <c r="D35" s="207">
        <v>8</v>
      </c>
      <c r="E35" s="207">
        <v>10</v>
      </c>
      <c r="F35" s="290"/>
    </row>
    <row r="36" spans="1:6" ht="18.5">
      <c r="A36" s="202"/>
      <c r="B36" s="284" t="s">
        <v>193</v>
      </c>
      <c r="C36" s="207">
        <v>7</v>
      </c>
      <c r="D36" s="207">
        <v>8</v>
      </c>
      <c r="E36" s="207">
        <v>10</v>
      </c>
      <c r="F36" s="290"/>
    </row>
    <row r="37" spans="1:6" ht="18.5">
      <c r="A37" s="202"/>
      <c r="B37" s="285" t="s">
        <v>194</v>
      </c>
      <c r="C37" s="207">
        <v>7</v>
      </c>
      <c r="D37" s="207">
        <v>8</v>
      </c>
      <c r="E37" s="207">
        <v>10</v>
      </c>
      <c r="F37" s="290"/>
    </row>
    <row r="38" spans="1:6" ht="18.5">
      <c r="A38" s="202"/>
      <c r="B38" s="284" t="s">
        <v>195</v>
      </c>
      <c r="C38" s="207">
        <v>7</v>
      </c>
      <c r="D38" s="207">
        <v>8</v>
      </c>
      <c r="E38" s="207">
        <v>10</v>
      </c>
      <c r="F38" s="290"/>
    </row>
    <row r="39" spans="1:6" ht="18.5">
      <c r="A39" s="202"/>
      <c r="B39" s="286" t="s">
        <v>196</v>
      </c>
      <c r="C39" s="287">
        <v>7</v>
      </c>
      <c r="D39" s="287">
        <v>8</v>
      </c>
      <c r="E39" s="287">
        <v>10</v>
      </c>
      <c r="F39" s="290"/>
    </row>
    <row r="40" spans="1:6" s="213" customFormat="1" ht="18.5">
      <c r="A40" s="211"/>
      <c r="B40" s="284" t="s">
        <v>197</v>
      </c>
      <c r="C40" s="207">
        <v>7</v>
      </c>
      <c r="D40" s="207">
        <v>8</v>
      </c>
      <c r="E40" s="207">
        <v>10</v>
      </c>
      <c r="F40" s="290"/>
    </row>
    <row r="41" spans="1:6" ht="18.5">
      <c r="A41" s="202"/>
      <c r="B41" s="284" t="s">
        <v>198</v>
      </c>
      <c r="C41" s="207">
        <v>7</v>
      </c>
      <c r="D41" s="207">
        <v>8</v>
      </c>
      <c r="E41" s="207">
        <v>10</v>
      </c>
      <c r="F41" s="290"/>
    </row>
    <row r="42" spans="1:6" ht="19" thickBot="1">
      <c r="A42" s="202"/>
      <c r="B42" s="288" t="s">
        <v>163</v>
      </c>
      <c r="C42" s="214">
        <v>4</v>
      </c>
      <c r="D42" s="214">
        <v>5</v>
      </c>
      <c r="E42" s="214">
        <v>7</v>
      </c>
      <c r="F42" s="292"/>
    </row>
    <row r="43" spans="1:6" ht="19" thickBot="1">
      <c r="A43" s="217"/>
      <c r="B43" s="215"/>
      <c r="C43" s="216"/>
      <c r="D43" s="216"/>
      <c r="E43" s="216"/>
      <c r="F43" s="289">
        <f>SUM(F10:F42)</f>
        <v>0</v>
      </c>
    </row>
    <row r="44" spans="1:6" ht="15">
      <c r="A44" s="215"/>
      <c r="B44" s="215"/>
      <c r="C44" s="216"/>
      <c r="D44" s="216"/>
      <c r="E44" s="216"/>
      <c r="F44" s="216"/>
    </row>
    <row r="45" spans="1:6" ht="15">
      <c r="A45" s="215"/>
      <c r="B45" s="215" t="s">
        <v>164</v>
      </c>
      <c r="C45" s="216"/>
      <c r="D45" s="216"/>
      <c r="E45" s="216"/>
      <c r="F45" s="216"/>
    </row>
    <row r="46" spans="1:6" ht="15">
      <c r="A46" s="215"/>
      <c r="B46" s="215"/>
      <c r="C46" s="216"/>
      <c r="D46" s="216"/>
      <c r="E46" s="216"/>
      <c r="F46" s="216"/>
    </row>
    <row r="47" spans="1:6" ht="18.5">
      <c r="A47" s="217"/>
      <c r="B47" s="215" t="s">
        <v>199</v>
      </c>
      <c r="C47" s="216"/>
      <c r="D47" s="216"/>
      <c r="E47" s="216"/>
      <c r="F47" s="216"/>
    </row>
    <row r="48" spans="1:6" ht="15">
      <c r="A48" s="215"/>
      <c r="B48" s="215"/>
      <c r="C48" s="216"/>
      <c r="D48" s="216"/>
      <c r="E48" s="216"/>
      <c r="F48" s="216"/>
    </row>
    <row r="49" spans="1:6" ht="15">
      <c r="A49" s="215"/>
      <c r="B49" s="215" t="s">
        <v>200</v>
      </c>
      <c r="C49" s="216"/>
      <c r="D49" s="216"/>
      <c r="E49" s="216"/>
      <c r="F49" s="216"/>
    </row>
    <row r="50" spans="1:6" ht="15">
      <c r="A50" s="215"/>
      <c r="B50" s="215" t="s">
        <v>201</v>
      </c>
      <c r="C50" s="216"/>
      <c r="D50" s="216"/>
      <c r="E50" s="216"/>
      <c r="F50" s="216"/>
    </row>
    <row r="51" spans="1:6" ht="18.5">
      <c r="A51" s="217"/>
      <c r="B51" s="215"/>
      <c r="C51" s="216"/>
      <c r="D51" s="216"/>
      <c r="E51" s="216"/>
      <c r="F51" s="216"/>
    </row>
    <row r="52" spans="1:6" ht="15">
      <c r="A52" s="215"/>
      <c r="B52" s="215"/>
      <c r="C52" s="216"/>
      <c r="D52" s="216"/>
      <c r="E52" s="216"/>
      <c r="F52" s="216"/>
    </row>
    <row r="53" spans="1:6" ht="15">
      <c r="A53" s="215"/>
      <c r="B53" s="215"/>
      <c r="C53" s="216"/>
      <c r="D53" s="216"/>
      <c r="E53" s="216"/>
      <c r="F53" s="216"/>
    </row>
    <row r="54" spans="1:6" ht="15">
      <c r="A54" s="215"/>
      <c r="B54" s="215"/>
      <c r="C54" s="216"/>
      <c r="D54" s="216"/>
      <c r="E54" s="216"/>
      <c r="F54" s="216"/>
    </row>
    <row r="55" spans="1:6" ht="15">
      <c r="A55" s="215"/>
      <c r="B55" s="218"/>
      <c r="C55" s="219"/>
      <c r="D55" s="219"/>
      <c r="E55" s="219"/>
      <c r="F55" s="219"/>
    </row>
    <row r="56" spans="1:6" ht="15">
      <c r="A56" s="215"/>
      <c r="B56" s="215"/>
      <c r="C56" s="216"/>
      <c r="D56" s="216"/>
      <c r="E56" s="216"/>
      <c r="F56" s="216"/>
    </row>
    <row r="57" spans="1:6" ht="18.5">
      <c r="A57" s="217"/>
      <c r="B57" s="215"/>
      <c r="C57" s="216"/>
      <c r="D57" s="216"/>
      <c r="E57" s="216"/>
      <c r="F57" s="216"/>
    </row>
    <row r="58" spans="1:6" ht="15">
      <c r="A58" s="215"/>
      <c r="B58" s="215"/>
      <c r="C58" s="216"/>
      <c r="D58" s="216"/>
      <c r="E58" s="216"/>
      <c r="F58" s="216"/>
    </row>
    <row r="59" spans="1:6" ht="15">
      <c r="A59" s="215"/>
      <c r="B59" s="215"/>
      <c r="C59" s="216"/>
      <c r="D59" s="216"/>
      <c r="E59" s="216"/>
      <c r="F59" s="216"/>
    </row>
    <row r="60" spans="1:6" ht="15">
      <c r="A60" s="215"/>
      <c r="B60" s="215"/>
      <c r="C60" s="216"/>
      <c r="D60" s="216"/>
      <c r="E60" s="216"/>
      <c r="F60" s="216"/>
    </row>
  </sheetData>
  <sheetProtection password="FB65" sheet="1" objects="1" scenarios="1"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de Almeida</cp:lastModifiedBy>
  <dcterms:created xsi:type="dcterms:W3CDTF">2019-12-07T17:05:14Z</dcterms:created>
  <dcterms:modified xsi:type="dcterms:W3CDTF">2023-08-30T15:27:54Z</dcterms:modified>
  <cp:category/>
  <cp:version/>
  <cp:contentType/>
  <cp:contentStatus/>
</cp:coreProperties>
</file>