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nia.cunha\ownCloud - Vânia André Cunha@cloud.ipc.pt\Shared\SAF_Avaliação Desempenho\"/>
    </mc:Choice>
  </mc:AlternateContent>
  <xr:revisionPtr revIDLastSave="0" documentId="13_ncr:1_{65E5ED51-E10E-4B35-A1ED-55AABDA1DAB7}" xr6:coauthVersionLast="47" xr6:coauthVersionMax="47" xr10:uidLastSave="{00000000-0000-0000-0000-000000000000}"/>
  <bookViews>
    <workbookView xWindow="-38520" yWindow="-120" windowWidth="38640" windowHeight="21390" xr2:uid="{00000000-000D-0000-FFFF-FFFF00000000}"/>
  </bookViews>
  <sheets>
    <sheet name="Grelha_Final" sheetId="4" r:id="rId1"/>
  </sheets>
  <definedNames>
    <definedName name="_xlnm._FilterDatabase" localSheetId="0" hidden="1">Grelha_Final!$A$4:$P$126</definedName>
    <definedName name="_xlnm.Print_Area" localSheetId="0">Grelha_Final!$A$1:$Q$211</definedName>
    <definedName name="_xlnm.Print_Titles" localSheetId="0">Grelha_Final!$C:$C,Grelha_Final!$4:$4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7" i="4" l="1"/>
  <c r="O95" i="4"/>
  <c r="O92" i="4"/>
  <c r="O81" i="4"/>
  <c r="V74" i="4"/>
  <c r="W74" i="4" s="1"/>
  <c r="O115" i="4"/>
  <c r="O71" i="4"/>
  <c r="O69" i="4"/>
  <c r="O72" i="4"/>
  <c r="O77" i="4"/>
  <c r="O126" i="4"/>
  <c r="O39" i="4"/>
  <c r="O55" i="4"/>
  <c r="O17" i="4"/>
  <c r="O125" i="4"/>
  <c r="O124" i="4"/>
  <c r="O123" i="4"/>
  <c r="O122" i="4"/>
  <c r="O121" i="4"/>
  <c r="O120" i="4"/>
  <c r="O119" i="4"/>
  <c r="O118" i="4"/>
  <c r="O117" i="4"/>
  <c r="O116" i="4"/>
  <c r="O114" i="4"/>
  <c r="O113" i="4"/>
  <c r="O112" i="4"/>
  <c r="O111" i="4"/>
  <c r="O110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6" i="4"/>
  <c r="O94" i="4"/>
  <c r="O93" i="4"/>
  <c r="O91" i="4"/>
  <c r="O90" i="4"/>
  <c r="O89" i="4"/>
  <c r="O88" i="4"/>
  <c r="O87" i="4"/>
  <c r="O86" i="4"/>
  <c r="O85" i="4"/>
  <c r="O84" i="4"/>
  <c r="O83" i="4"/>
  <c r="O82" i="4"/>
  <c r="O80" i="4"/>
  <c r="O79" i="4"/>
  <c r="O76" i="4"/>
  <c r="O75" i="4"/>
  <c r="O74" i="4"/>
  <c r="O73" i="4"/>
  <c r="O70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0" i="4"/>
  <c r="O19" i="4"/>
  <c r="O18" i="4"/>
  <c r="O16" i="4"/>
  <c r="O15" i="4"/>
  <c r="O14" i="4"/>
  <c r="O13" i="4"/>
  <c r="O12" i="4"/>
  <c r="O11" i="4"/>
  <c r="O10" i="4"/>
  <c r="O9" i="4"/>
  <c r="O8" i="4"/>
  <c r="O7" i="4"/>
  <c r="O6" i="4"/>
  <c r="O5" i="4"/>
  <c r="O21" i="4"/>
  <c r="O22" i="4"/>
  <c r="O23" i="4"/>
  <c r="O24" i="4"/>
  <c r="O25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79" i="4"/>
  <c r="E55" i="4"/>
  <c r="E59" i="4"/>
  <c r="E57" i="4"/>
  <c r="E58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8" i="4"/>
  <c r="E27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6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7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9" i="4"/>
  <c r="A120" i="4"/>
  <c r="A121" i="4"/>
  <c r="A122" i="4"/>
  <c r="A123" i="4"/>
  <c r="A124" i="4"/>
  <c r="A125" i="4"/>
  <c r="E5" i="4"/>
  <c r="A126" i="4"/>
  <c r="A6" i="4"/>
  <c r="A7" i="4"/>
  <c r="A5" i="4"/>
  <c r="O78" i="4" l="1"/>
  <c r="U125" i="4"/>
  <c r="H131" i="4" s="1"/>
  <c r="T125" i="4"/>
  <c r="T54" i="4"/>
  <c r="U54" i="4"/>
  <c r="T78" i="4" l="1"/>
  <c r="U78" i="4"/>
  <c r="H133" i="4" l="1"/>
  <c r="H144" i="4"/>
  <c r="H138" i="4"/>
  <c r="H142" i="4"/>
  <c r="H136" i="4"/>
  <c r="H132" i="4"/>
  <c r="H134" i="4"/>
  <c r="H141" i="4"/>
  <c r="H143" i="4"/>
  <c r="H135" i="4"/>
  <c r="H13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tc={EB16AC43-FABE-4209-B5E4-27C740809FC1}</author>
    <author>tc={84E3C588-5058-46F1-A827-E44FD64FF59F}</author>
    <author>tc={5B3F1710-CB33-4733-9388-5928A9731AC6}</author>
    <author>tc={B3A3FB1E-591D-4284-A393-3BF4290CD865}</author>
    <author>tc={5F28CF3A-0AA4-4A01-9973-21D79583437C}</author>
    <author>tc={596B1286-E9F2-46ED-BE77-5F458578FD13}</author>
    <author>tc={57EC56B2-9589-41E3-BF09-9B14620494F3}</author>
    <author>tc={F84196F6-77C4-4508-A045-EE56D9DDE59C}</author>
    <author>tc={2F4F31D2-A189-4409-B03A-A7A3059CE6FC}</author>
    <author>tc={14438512-DDB9-4C4F-B4F8-8C229B20DD50}</author>
    <author>tc={7AEDE78B-294E-4B7C-ABCF-4A2318C55A03}</author>
    <author>tc={CF0DB2E3-DDB6-4ADA-82CE-B85A3D6B2001}</author>
    <author>tc={247A6B77-21EA-440B-AF6E-7E35596E6843}</author>
    <author>tc={F5925A7C-23A5-4E7F-9ED4-9432BE6E2DC0}</author>
    <author>tc={741D63DB-A327-4A0E-A387-254933337E40}</author>
    <author>tc={E29CC514-DFBB-4793-8551-9F81E8185A61}</author>
    <author>tc={E4569EB6-13EC-469A-9749-71969C5F4206}</author>
    <author>tc={99328E43-8D91-43C2-9E89-856154F326B4}</author>
    <author>tc={268BC392-17C1-422C-B925-D3A2C4FA2D37}</author>
    <author>tc={7C5066C1-4AFD-4CE4-A7CF-10946906E116}</author>
  </authors>
  <commentList>
    <comment ref="C4" authorId="0" shapeId="0" xr:uid="{EB16AC43-FABE-4209-B5E4-27C740809FC1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Em cada componente, a pontuação final a considerar, será de 100 % se a avaliação for anual,
de 200 % se a avaliação for por biénio e de 300 % se a avaliação for por triénio. Em qualquer dos casos
a classificação final será expressa numa escala de 0 % a 100 %.</t>
      </text>
    </comment>
    <comment ref="L4" authorId="1" shapeId="0" xr:uid="{84E3C588-5058-46F1-A827-E44FD64FF59F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Utilizar apenas nos itens O3, O14, O17 e O19.</t>
      </text>
    </comment>
    <comment ref="M4" authorId="2" shapeId="0" xr:uid="{5B3F1710-CB33-4733-9388-5928A9731AC6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Utilizar apenas nos itens O3, O14, O17 e O19.</t>
      </text>
    </comment>
    <comment ref="N39" authorId="3" shapeId="0" xr:uid="{B3A3FB1E-591D-4284-A393-3BF4290CD865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Soma das % de imputação ao projeto.</t>
      </text>
    </comment>
    <comment ref="H55" authorId="4" shapeId="0" xr:uid="{5F28CF3A-0AA4-4A01-9973-21D79583437C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Não preencher</t>
      </text>
    </comment>
    <comment ref="N69" authorId="5" shapeId="0" xr:uid="{596B1286-E9F2-46ED-BE77-5F458578FD1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Colocar o somatório das horas de contacto</t>
      </text>
    </comment>
    <comment ref="N71" authorId="6" shapeId="0" xr:uid="{57EC56B2-9589-41E3-BF09-9B14620494F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Colocar o somatório das horas de contacto</t>
      </text>
    </comment>
    <comment ref="S72" authorId="7" shapeId="0" xr:uid="{F84196F6-77C4-4508-A045-EE56D9DDE59C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Preencher apenas Q74, R74 e S74</t>
      </text>
    </comment>
    <comment ref="I77" authorId="8" shapeId="0" xr:uid="{2F4F31D2-A189-4409-B03A-A7A3059CE6FC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Verificar com o Pró-Presidente</t>
      </text>
    </comment>
    <comment ref="N78" authorId="9" shapeId="0" xr:uid="{14438512-DDB9-4C4F-B4F8-8C229B20DD50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Preencher Q74, R74 e S74</t>
      </text>
    </comment>
    <comment ref="P78" authorId="10" shapeId="0" xr:uid="{7AEDE78B-294E-4B7C-ABCF-4A2318C55A0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Esta conversão ocorre após apuramento da média dos anos avaliados.</t>
      </text>
    </comment>
    <comment ref="H115" authorId="11" shapeId="0" xr:uid="{CF0DB2E3-DDB6-4ADA-82CE-B85A3D6B2001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Fixada por despacho de nomeação</t>
      </text>
    </comment>
    <comment ref="H123" authorId="12" shapeId="0" xr:uid="{247A6B77-21EA-440B-AF6E-7E35596E6843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Fixada por despacho de nomeação</t>
      </text>
    </comment>
    <comment ref="H124" authorId="13" shapeId="0" xr:uid="{F5925A7C-23A5-4E7F-9ED4-9432BE6E2DC0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Fixada por despacho de nomeação</t>
      </text>
    </comment>
    <comment ref="N126" authorId="14" shapeId="0" xr:uid="{741D63DB-A327-4A0E-A387-254933337E40}">
      <text>
        <t xml:space="preserve"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Colocar o valor real dos incumprimentos não deduzindo os 2 primeiros. </t>
      </text>
    </comment>
    <comment ref="G131" authorId="15" shapeId="0" xr:uid="{E29CC514-DFBB-4793-8551-9F81E8185A61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Considera docentes avaliados por triénio</t>
      </text>
    </comment>
    <comment ref="G139" authorId="16" shapeId="0" xr:uid="{E4569EB6-13EC-469A-9749-71969C5F4206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Com % de contratação superior a 80%, obrigatoriamente avaliado.
Com % de contratação inferior ou igual a 80% opcional, tendo de requerer.</t>
      </text>
    </comment>
    <comment ref="H139" authorId="17" shapeId="0" xr:uid="{99328E43-8D91-43C2-9E89-856154F326B4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As fórmulas criadas não acautelam as particularidades deste perfil</t>
      </text>
    </comment>
    <comment ref="K139" authorId="18" shapeId="0" xr:uid="{268BC392-17C1-422C-B925-D3A2C4FA2D37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Resultado final com arredondamento à milésima</t>
      </text>
    </comment>
    <comment ref="H140" authorId="19" shapeId="0" xr:uid="{7C5066C1-4AFD-4CE4-A7CF-10946906E116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As fórmulas criadas não acautelam as particularidades deste perfil</t>
      </text>
    </comment>
  </commentList>
</comments>
</file>

<file path=xl/sharedStrings.xml><?xml version="1.0" encoding="utf-8"?>
<sst xmlns="http://schemas.openxmlformats.org/spreadsheetml/2006/main" count="924" uniqueCount="322">
  <si>
    <t>ano</t>
  </si>
  <si>
    <t>30</t>
  </si>
  <si>
    <t>livro</t>
  </si>
  <si>
    <t>20</t>
  </si>
  <si>
    <t>10</t>
  </si>
  <si>
    <t>capítulo</t>
  </si>
  <si>
    <t>50</t>
  </si>
  <si>
    <t>Artigo em revista escrutinada pela ISI ou SCOPUS - Q1 (SJR)</t>
  </si>
  <si>
    <t>artigo</t>
  </si>
  <si>
    <t>Artigo em revista escrutinada pela ISI ou SCOPUS - Q2 (SJR)</t>
  </si>
  <si>
    <t>15</t>
  </si>
  <si>
    <t>Prémio ou distinção atribuídas por um júri por trabalho técnico-científico, artístico ou cultural, em trabalho ou evento autorizado pela UOE e cumprindo as normas de afiliação - individual</t>
  </si>
  <si>
    <t>prémio</t>
  </si>
  <si>
    <t>Prémio ou distinção atribuídas por um júri por trabalho técnico-científico, artístico ou cultural, em trabalho ou evento autorizado pela UOE e cumprindo as normas de afiliação - equipa</t>
  </si>
  <si>
    <t>projeto</t>
  </si>
  <si>
    <t>2</t>
  </si>
  <si>
    <t>plano/projeto/estudo</t>
  </si>
  <si>
    <t>patente</t>
  </si>
  <si>
    <t>orientação</t>
  </si>
  <si>
    <t>júri</t>
  </si>
  <si>
    <t>ação</t>
  </si>
  <si>
    <t>Presidente da UOE</t>
  </si>
  <si>
    <t>Vice-Presidente da UOE</t>
  </si>
  <si>
    <t>Vice-Presidente do CTC da UOE</t>
  </si>
  <si>
    <t>Vice-Presidente do CP da UOE</t>
  </si>
  <si>
    <t>ano/curso</t>
  </si>
  <si>
    <t>25</t>
  </si>
  <si>
    <t>Diretor de Centro de Investigação acreditado pela FCT</t>
  </si>
  <si>
    <t>proposta</t>
  </si>
  <si>
    <t>ID</t>
  </si>
  <si>
    <t>Critério</t>
  </si>
  <si>
    <t>Obriga a colocar anexo</t>
  </si>
  <si>
    <t>Responsável Preenchimento</t>
  </si>
  <si>
    <t>Item</t>
  </si>
  <si>
    <t>Pontos</t>
  </si>
  <si>
    <t>Sim</t>
  </si>
  <si>
    <t>Não</t>
  </si>
  <si>
    <t>Leitura Automática no NONIO</t>
  </si>
  <si>
    <t>Docente</t>
  </si>
  <si>
    <t>Serviços UOE</t>
  </si>
  <si>
    <t>Atividade</t>
  </si>
  <si>
    <t>Componente</t>
  </si>
  <si>
    <t>Técnico-Científica</t>
  </si>
  <si>
    <t>Organizacional</t>
  </si>
  <si>
    <t>Distinções</t>
  </si>
  <si>
    <t xml:space="preserve">Colaboração em eventos Técnico-Científicos, Artísticos ou Culturais na área científica </t>
  </si>
  <si>
    <t>Inovação</t>
  </si>
  <si>
    <t>Outras Atividades</t>
  </si>
  <si>
    <t>Inclui Presidente e outros membros</t>
  </si>
  <si>
    <t>Despacho SC/141/2023_Grelha de Avaliação de Desempenho do Pessoal Docente </t>
  </si>
  <si>
    <t>Regulamento de Avaliação de Desempenho do Pessoal Docente do Instituto Politécnico de Coimbra (Despacho n.º 8800/2024)</t>
  </si>
  <si>
    <t xml:space="preserve">Perfil Comum 1 — 40 %TC + 60 %P + 0 %O </t>
  </si>
  <si>
    <t xml:space="preserve">Perfil Comum 1 — 60 %TC + 40 %P + 0 %O </t>
  </si>
  <si>
    <t>Perfil Comum 2 — 55 %TC +35 %P + 10 %O</t>
  </si>
  <si>
    <t>Perfil Comum 2 — 10 %TC + 35 % P + 55 %O</t>
  </si>
  <si>
    <t>Excelente</t>
  </si>
  <si>
    <t>Muito Bom</t>
  </si>
  <si>
    <t>Bom</t>
  </si>
  <si>
    <t>Negativa</t>
  </si>
  <si>
    <t>Perfis</t>
  </si>
  <si>
    <t>Classificação</t>
  </si>
  <si>
    <t>Destinatários</t>
  </si>
  <si>
    <t>Docentes em regime de Tempo Integral</t>
  </si>
  <si>
    <t>Perfil TP1 — 100 %P</t>
  </si>
  <si>
    <t xml:space="preserve">Perfil TP2 — 80%P + 20 %TC  </t>
  </si>
  <si>
    <t>Docente a Tempo Parcial</t>
  </si>
  <si>
    <t xml:space="preserve">Perfil Dir — 0 %TC + 0 %P + 100 %O </t>
  </si>
  <si>
    <t xml:space="preserve">Perfil Dir — 15 %TC + 15 %P + 70 %O </t>
  </si>
  <si>
    <t xml:space="preserve">Perfil Dir — 0 %TC + 20 %P + 80 %O </t>
  </si>
  <si>
    <t xml:space="preserve">Perfil Dir — 20 %TC + 0 %P + 80 %O </t>
  </si>
  <si>
    <t>Tempo impedimento</t>
  </si>
  <si>
    <t>Forma de avaliação</t>
  </si>
  <si>
    <t>Forma</t>
  </si>
  <si>
    <t>Anual</t>
  </si>
  <si>
    <t>Mais de 6 meses</t>
  </si>
  <si>
    <t>Requerimento SAADPD</t>
  </si>
  <si>
    <t>Biénio</t>
  </si>
  <si>
    <t>Mais de 12 meses</t>
  </si>
  <si>
    <t>Triénio</t>
  </si>
  <si>
    <t>Mais de 18 meses</t>
  </si>
  <si>
    <t>-</t>
  </si>
  <si>
    <t>Correção proporcional da pontuação obtida nas diversas componentes</t>
  </si>
  <si>
    <t>Período</t>
  </si>
  <si>
    <t>arrastamento de nota
ou
ponderação curricular</t>
  </si>
  <si>
    <t>Situações Excecionais</t>
  </si>
  <si>
    <t>Participação em órgãos de gestão ou de coordenação científica e pedagógica</t>
  </si>
  <si>
    <t>Cargos de Gestão que a lei prevê que sejam exercícios em regime de dedicação exclusiva</t>
  </si>
  <si>
    <t>Obs. CCA:</t>
  </si>
  <si>
    <t>%</t>
  </si>
  <si>
    <t>Pontuação das componentes de avaliação</t>
  </si>
  <si>
    <t>Tipo de avaliação</t>
  </si>
  <si>
    <t>Pontuação final da componente</t>
  </si>
  <si>
    <t>Observação sobre a classificação final</t>
  </si>
  <si>
    <t>100 %</t>
  </si>
  <si>
    <t>Classificação final expressa de 0 % a 100 %</t>
  </si>
  <si>
    <t>200 %</t>
  </si>
  <si>
    <t>300 %</t>
  </si>
  <si>
    <t>Produção Técnico-Científica no âmbito Técnico/Científico/Artístico na área científica em que está inserido (cumprimento das normas de aflição e considerar a melhor classificação SJR atribuida à revista)</t>
  </si>
  <si>
    <t>Vogal da Comissão Coordenadora de CTeSP/Licenciaturas/Mestrados</t>
  </si>
  <si>
    <t>Pedagógica (20%)</t>
  </si>
  <si>
    <t>Atividade Docente 
(a avaliar pelo Estudante)</t>
  </si>
  <si>
    <t>Membro de júri de avaliação</t>
  </si>
  <si>
    <t>Formação Pedagógica</t>
  </si>
  <si>
    <t>programa/curso</t>
  </si>
  <si>
    <t xml:space="preserve">Revisão de artigos em revistas indexadas ISI, SCOPUS - Q1 e Q2 (SJR) </t>
  </si>
  <si>
    <t>Considerada a data de conclusão das orientações (Ata 4/2025 CCADPD) - Comprovadas pelo NONIO ou Comprovativo no caso de orientação noutras IES</t>
  </si>
  <si>
    <t>Frequência de Curso/Ação de atualização/Formação Técnico-pedagógica com avaliação</t>
  </si>
  <si>
    <t>Perfil Comum 2 — 35 %TC + 55 %P + 10 %O</t>
  </si>
  <si>
    <t>Perfil Comum 2 — 10 %TC + 55 %P +  35 %O</t>
  </si>
  <si>
    <t>Perfil Comum 2 — 55 %TC + 10 %P +35 %O</t>
  </si>
  <si>
    <t>Perfil Comum 2 —35 %TC +10 %P + 55 %O</t>
  </si>
  <si>
    <t>Artigo em revista escrutinada pela ISI ou SCOPUS - Q3 (SJR)</t>
  </si>
  <si>
    <t>Artigo em revista escrutinada pela ISI ou SCOPUS - Q4 (SJR)</t>
  </si>
  <si>
    <t>Inovação Pedagógica</t>
  </si>
  <si>
    <t>Membro de júris no âmbito da atividade académica 
(v.g. - júri de creditação; júri de seriação de candidatos a mestrado
(excluem-se os membros da comissão coordenadora de mestrado); seriação de candidatos a pós-graduações e CTESP
(excluem-se os membros das comissões coordenadoras); seriação de candidatos a pós-graduações e CTESP
(excluem-se os membros das comissões coordenadoras); provas de acesso para maiores de 23 e outros concursos especiais (incluindo regimes de ingresso por mudança de par Instituição/Curso e regime de reingresso);  reconhecimento de nível com ou sem classificação;  reconhecimento específico)</t>
  </si>
  <si>
    <t xml:space="preserve">Campo = Designação </t>
  </si>
  <si>
    <t>Anexo (comprovativo)</t>
  </si>
  <si>
    <t>Leitura Automática no NONIO /Docente</t>
  </si>
  <si>
    <t xml:space="preserve">Considerada a data de conclusão das orientações (Ata 4/2025 CCADPD) - Comprovadas pelo NONIO ou Comprovativo no caso de orientação noutras IES  |  Necessário incluir comprovativo pelos docentes em caso das orientações externas
</t>
  </si>
  <si>
    <t>SGQA/NONIO</t>
  </si>
  <si>
    <r>
      <t xml:space="preserve">Participação em programa de mobilidade internacional de natureza pedagógica, v.g. </t>
    </r>
    <r>
      <rPr>
        <i/>
        <sz val="11"/>
        <rFont val="Calibri"/>
        <family val="2"/>
        <scheme val="minor"/>
      </rPr>
      <t xml:space="preserve">Erasmus+ Staff Teaching Assignment </t>
    </r>
    <r>
      <rPr>
        <sz val="11"/>
        <rFont val="Calibri"/>
        <family val="2"/>
        <scheme val="minor"/>
      </rPr>
      <t>(STA)</t>
    </r>
  </si>
  <si>
    <t>Apresentação em encontro técnico-científico internacional organizado por entidades reconhecidas</t>
  </si>
  <si>
    <t>Apresentação em encontro técnico-científico nacional organizado por entidades reconhecidas</t>
  </si>
  <si>
    <t>Concessão de patente internacional</t>
  </si>
  <si>
    <t>Concessão de patente nacional</t>
  </si>
  <si>
    <t>modelos de utilidade/topografias/ modelo ou desenho/marca</t>
  </si>
  <si>
    <t>Autoria, Coautoria de capítulo ou capítulos de um livro de divulgação técnico-científica destinado ao público em geral com ISBN, publicado por editora reconhecida na área</t>
  </si>
  <si>
    <t>Autoria, Coautoria de capítulo ou capítulos de um livro de divulgação técnico-científica destinado ao público em geral com ISBN, publicado por editora reconhecida na área e indexado à SCOPUS</t>
  </si>
  <si>
    <t>Artigo em ata de encontro técnico-científico internacional ou nacional com arbitragem, escrutinado pela ISI ou SCOPUS</t>
  </si>
  <si>
    <r>
      <rPr>
        <i/>
        <sz val="11"/>
        <rFont val="Calibri"/>
        <family val="2"/>
        <scheme val="minor"/>
      </rPr>
      <t>Keynote speaker</t>
    </r>
    <r>
      <rPr>
        <sz val="11"/>
        <rFont val="Calibri"/>
        <family val="2"/>
        <scheme val="minor"/>
      </rPr>
      <t xml:space="preserve"> em encontro técnico-científico organizado por entidades reconhecidas</t>
    </r>
  </si>
  <si>
    <r>
      <t>Moderação/</t>
    </r>
    <r>
      <rPr>
        <i/>
        <sz val="11"/>
        <rFont val="Calibri"/>
        <family val="2"/>
        <scheme val="minor"/>
      </rPr>
      <t>Discussant</t>
    </r>
    <r>
      <rPr>
        <sz val="11"/>
        <rFont val="Calibri"/>
        <family val="2"/>
        <scheme val="minor"/>
      </rPr>
      <t xml:space="preserve"> de sessão de eventos técnico-científicos, artísticos ou culturais reconhecidos</t>
    </r>
  </si>
  <si>
    <t>spin-off</t>
  </si>
  <si>
    <t>Concessão de registo de modelos de utilidade, registo de topografias de produtos semicondutores, registo de modelo ou desenho ou de registo de marca</t>
  </si>
  <si>
    <t>registo</t>
  </si>
  <si>
    <t>Direitos de autor na área científica em que desenvolve o seu trabalho</t>
  </si>
  <si>
    <t>DOI | ISBN</t>
  </si>
  <si>
    <t xml:space="preserve">DOI </t>
  </si>
  <si>
    <t>CERTIFICADO</t>
  </si>
  <si>
    <t>REGISTO INDIVDUAL SCOPUS</t>
  </si>
  <si>
    <t>PUBLICAÇÃO</t>
  </si>
  <si>
    <t>COMPROVATIVO DA SUBMISSÃO DA REVISÃO</t>
  </si>
  <si>
    <t>CONTRATO ASSINADO</t>
  </si>
  <si>
    <t>COMPROVATIVO DA SUBMISSÃO (PLATAFORMA)</t>
  </si>
  <si>
    <t>COMPROVATIVO INPI</t>
  </si>
  <si>
    <t>Participação em comissão científica ou similar de eventos técnico-científicos reconhecidos</t>
  </si>
  <si>
    <t>Responsável por Colaboração Técnica Especializada para entidades externas com receita</t>
  </si>
  <si>
    <t>Responsável por Colaboração Técnica Especializada  para entidades externas sem receita</t>
  </si>
  <si>
    <t>Membro de equipa de Colaboração Técnica Especializada para entidades externas com receita</t>
  </si>
  <si>
    <t>Membro de equipa de Colaboração Técnica Especializada para entidades externas sem receita</t>
  </si>
  <si>
    <t>Presidente do Conselho da UOE</t>
  </si>
  <si>
    <t>Vice-Presidente do Conselho da UOE</t>
  </si>
  <si>
    <t>Presidente do Conselho Técnico-Científico (CTC) de UOE</t>
  </si>
  <si>
    <t>Diretor de Unidade Orgânica de Investigação (UOI)</t>
  </si>
  <si>
    <t>Subdiretor de UOI</t>
  </si>
  <si>
    <t>Presidente do Conselho Pedagógico (CP) da UOE</t>
  </si>
  <si>
    <t>Diretor de Unidade Orgânica de Apoio à Formação e ao Desenvolvimento (UOA)</t>
  </si>
  <si>
    <t>Citação de artigo comprovada por fonte independente SCOPUS, excluindo autocitação</t>
  </si>
  <si>
    <t>Responsável pelas Relações Internacionais de UOE</t>
  </si>
  <si>
    <t>Coordenador das áreas científicas/de departamento das Relações Internacionais de UOE</t>
  </si>
  <si>
    <t>Participação em júri de provas de agregação, desde que devidamente autorizada pela UOE</t>
  </si>
  <si>
    <t>Vice-Presidente de Departamento, Área Científica/Comissão Científica/Grupo disciplinar</t>
  </si>
  <si>
    <t>Membro eleito de Secção Autónoma de Avaliação</t>
  </si>
  <si>
    <t>Responsável por criação/reestruturação (com submissão à A3ES)  de ciclo de estudos de Doutoramento, Mestrado e Licenciatura, aprovado e colocado em funcionamento pela primeira vez</t>
  </si>
  <si>
    <t>Representação oficial da UOE em Programas  (V.g. Conselho Eco-Escolas; Poliempreende; Trilhos;  Ubuntu)</t>
  </si>
  <si>
    <t>Colaborador em processo de criação/reestruturação de  ciclo de estudos de CTeSP e de cursos não conferentes de grau (v.g. Pós-Graduações, Microcredenciais e Formação contínua), aprovado e colocado em funcionamento pela primeira vez</t>
  </si>
  <si>
    <t>Responsável por criação/reestruturação de ciclo de estudos de CTeSP e de cursos não conferentes de grau  (v.g. Pós-Graduações, Microcredenciais e Formação contínua), aprovado e colocado em funcionamento pela primeira vez</t>
  </si>
  <si>
    <t>Colaborador em processo de criação/reestruturação (com submissão à A3ES)  de ciclo de estudos de Doutoramento, Mestrado e Licenciatura, aprovado e colocado em funcionamento pela primeira vez</t>
  </si>
  <si>
    <t>Nas UOE ESAC e ISCAC, esta pontuação pode ser acumulada com a de diretor ou coordenador do ciclo de estudos</t>
  </si>
  <si>
    <t>Execução do plano de atividades (a acrescer a O1, O2,O3, O4, O5,O6, O13, O14, O15 e O16 )</t>
  </si>
  <si>
    <r>
      <t>Presidente/Diretor de Departamento/Coordenador de Setor/Coordenador da Área Científica/Presidente de Comissão Científica/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Diretor de Unidade</t>
    </r>
  </si>
  <si>
    <t>Apenas pontua uma das funções</t>
  </si>
  <si>
    <t>Penalizações</t>
  </si>
  <si>
    <t>UC/ano</t>
  </si>
  <si>
    <t>organização</t>
  </si>
  <si>
    <r>
      <t xml:space="preserve">Responsável por organização de programa de mobilidade internacional/de </t>
    </r>
    <r>
      <rPr>
        <i/>
        <sz val="11"/>
        <rFont val="Calibri"/>
        <family val="2"/>
        <scheme val="minor"/>
      </rPr>
      <t xml:space="preserve">Blended Intensive Programme </t>
    </r>
    <r>
      <rPr>
        <sz val="11"/>
        <rFont val="Calibri"/>
        <family val="2"/>
        <scheme val="minor"/>
      </rPr>
      <t>(BIP)</t>
    </r>
  </si>
  <si>
    <r>
      <t xml:space="preserve">Lecionação de </t>
    </r>
    <r>
      <rPr>
        <i/>
        <sz val="11"/>
        <rFont val="Calibri"/>
        <family val="2"/>
        <scheme val="minor"/>
      </rPr>
      <t>Blended Intensive Programme</t>
    </r>
    <r>
      <rPr>
        <sz val="11"/>
        <rFont val="Calibri"/>
        <family val="2"/>
        <scheme val="minor"/>
      </rPr>
      <t xml:space="preserve"> (BIP)</t>
    </r>
  </si>
  <si>
    <t xml:space="preserve">Prestação de Serviços  (Só são contabilizadas as devidamente autorizadas pela UO) </t>
  </si>
  <si>
    <t xml:space="preserve">Participação Projetos de natureza Científica / Técnica / Tecnológica / Artísticos / Culturais (Só são contabilizadas as devidamente autorizadas pela UO) </t>
  </si>
  <si>
    <t>obra</t>
  </si>
  <si>
    <t>Autoria, Coautoria de livro com investigação técnico-científica de edição com ISBN, publicado por editora reconhecida na área
(*exceto resultante de compilações de artigos científicos ou similares)</t>
  </si>
  <si>
    <r>
      <t xml:space="preserve">Criação de </t>
    </r>
    <r>
      <rPr>
        <i/>
        <sz val="11"/>
        <rFont val="Calibri"/>
        <family val="2"/>
        <scheme val="minor"/>
      </rPr>
      <t>spin-off</t>
    </r>
    <r>
      <rPr>
        <sz val="11"/>
        <rFont val="Calibri"/>
        <family val="2"/>
        <scheme val="minor"/>
      </rPr>
      <t xml:space="preserve">
(na sequência de projeto ou prestação de serviços)</t>
    </r>
  </si>
  <si>
    <t>Secretário de órgãos estatutários (CTC, CP, CE)
(quando a função é executada por um docente, não acumulável com vice-presidente)</t>
  </si>
  <si>
    <t>Membro de órgãos estatutários (CTC/CP/CE)
(excluem-se o Presidente, Vice-Presidente e Secretário do Órgão)</t>
  </si>
  <si>
    <t>Diretor ou coordenador de licenciatura, mestrado ou CTESP (em funcionamento)/Coordenador de UCP</t>
  </si>
  <si>
    <t>Diretor ou coordenador de pós-graduação (igual ou superior a 30 ECTS)/Observatórios
(em funcionamento)</t>
  </si>
  <si>
    <t>projeto
(máx. 30 pontos)</t>
  </si>
  <si>
    <t>Participação em júri de avaliação de projeto de tese de doutoramento, desde que devidamente autorizada pela UOE
(excluem-se os Orientadores)</t>
  </si>
  <si>
    <t>Participação em júri de atribuição do título de especialista, desde que devidamente autorizada pela UOE
(excluindo inerências)</t>
  </si>
  <si>
    <t>Docência</t>
  </si>
  <si>
    <t>Participação em júri de provas públicas de doutoramento, desde que devidamente autorizada pela UOE
(excluem-se os Orientadores)</t>
  </si>
  <si>
    <t>apresentação pública</t>
  </si>
  <si>
    <t>Outros</t>
  </si>
  <si>
    <t>Responsável por UC</t>
  </si>
  <si>
    <t>Organização de visitas de estudo, com parecer favorável do Coordenador/Diretor de Ciclo de Estudos e devidamente autorizadas pela Presidência da UO</t>
  </si>
  <si>
    <t>Organização de Aulas abertas/Seminários, com parecer favorável do Coordenador/Diretor de Ciclo de Estudos e devidamente autorizadas pela Presidência da UO</t>
  </si>
  <si>
    <t>Lecionação de cursos de Pós-Graduação/microcredenciais, módulos/seminários (devidamente autorizadas pela UO), não contabilizadas em DSD</t>
  </si>
  <si>
    <t>Frequência de Curso/Ação de atualização/Formação Técnico-pedagógica sem avaliação (com duração mínima de 2 horas)</t>
  </si>
  <si>
    <r>
      <rPr>
        <sz val="11"/>
        <rFont val="Calibri"/>
        <family val="2"/>
        <scheme val="minor"/>
      </rPr>
      <t>Publicações no âmbito da inovação pedagógica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com revisão por pares</t>
    </r>
  </si>
  <si>
    <t>Implementação de metodologias ativas e inclusivas, projetos pedagógicos, mecanismos que promovam a interligação entre ensino e investigação e o envolvimento de estudantes nas práticas de investigação e/ou de internacionalização</t>
  </si>
  <si>
    <t>Estudante/ano</t>
  </si>
  <si>
    <t>Pedagógica (80%)</t>
  </si>
  <si>
    <t>Orientação de estágio de curso de CTESP, não contabilizada na DSD</t>
  </si>
  <si>
    <t>Orientações (Só são contabilizadas as orientações concluídas)</t>
  </si>
  <si>
    <t>Arguições na UO ou noutra UO ou IES, desde que devidamente autorizada pela UOE, de: 
Estágio de curso de CTeSP; 
Estágio/trabalho de investigação/projeto de Licenciatura/Formação Especializada</t>
  </si>
  <si>
    <r>
      <t>Partilha de boas práticas pedagógicas com a comunidade académica, desde que devidamente validada pelo CP da UOE (e.g. dinamização de workshops internos para pares (</t>
    </r>
    <r>
      <rPr>
        <i/>
        <sz val="11"/>
        <rFont val="Calibri"/>
        <family val="2"/>
        <scheme val="minor"/>
      </rPr>
      <t>peer-learning</t>
    </r>
    <r>
      <rPr>
        <sz val="11"/>
        <rFont val="Calibri"/>
        <family val="2"/>
        <scheme val="minor"/>
      </rPr>
      <t>), mentoria pedagógica a docentes juniores, recursos educacionais abertos, apresentações em conferências/encontros no âmbito da Inovação Pedagógica)</t>
    </r>
  </si>
  <si>
    <t>NONIO</t>
  </si>
  <si>
    <t>Apresentação pública individual de obra artística, espetáculo, concerto, exposição ou projeto de design em contexto internacional*</t>
  </si>
  <si>
    <t>Apresentação pública individual de obra artística, espetáculo, concerto, exposição ou projeto de design em contexto nacional*</t>
  </si>
  <si>
    <t>Apresentação pública coletiva de obra artística, espetáculo, concerto, exposição ou projeto de design em contexto internacional*</t>
  </si>
  <si>
    <t>Apresentação pública coletiva de obra artística, espetáculo, concerto, exposição ou projeto de design em contexto nacional*</t>
  </si>
  <si>
    <t>Autoria de obras originais ao abrigo do artigo 2.º do Código do Direito de Autor e dos Direitos Conexos, com difusão internacional*</t>
  </si>
  <si>
    <t>Coautoria de obras originais ao abrigo do artigo 2.º do Código do Direito de Autor e dos Direitos Conexos, com difusão internacional*</t>
  </si>
  <si>
    <t>Obras equiparadas a originais ao do abrigo artigo 3.º do Código do Direito de Autor e dos Direitos Conexos, com difusão nacional*</t>
  </si>
  <si>
    <t>Obras equiparadas a originais ao abrigo do artigo 3.º do Código do Direito de Autor e dos Direitos Conexos, com difusão internacional*</t>
  </si>
  <si>
    <t>* De notar que na produção científica existe normalmente revisão por pares, indexação, fator
de impacto, etc. Na produção artística, esses indicadores têm de ser substituídos por
critérios equivalentes, como por exemplo:
• seleção por concurso ou open call;
• curadoria independente;
• júri de especialistas;
• entidade promotora de reconhecido mérito;
• carácter nacional/internacional do evento;
• duração e dimensão da exposição;
• catálogo com ISBN/ISSN;
• prémios ou distinções obtidas.</t>
  </si>
  <si>
    <t>Participação em júris associados a actividades artísticas e projetuais de índole internacional*</t>
  </si>
  <si>
    <t>Participação em júris associados a actividades artísticas e projetuais de índole nacional*</t>
  </si>
  <si>
    <t>Número de horas lecionadas</t>
  </si>
  <si>
    <t>Incumprimento</t>
  </si>
  <si>
    <t>TOTAIS</t>
  </si>
  <si>
    <t>TOTAL P</t>
  </si>
  <si>
    <t>TOTAL C</t>
  </si>
  <si>
    <t>TOTAL O</t>
  </si>
  <si>
    <t>Totais Item</t>
  </si>
  <si>
    <t>apresentação 
(máx. 20 pontos)</t>
  </si>
  <si>
    <t>citação 
 (máx. 50 pontos)</t>
  </si>
  <si>
    <t>publicação 
(máx. 50 pontos)</t>
  </si>
  <si>
    <t>revisão 
(máx. 20 pontos)</t>
  </si>
  <si>
    <t xml:space="preserve">participação 
(máx. 10 pontos) </t>
  </si>
  <si>
    <t xml:space="preserve">moderação  
(máx. 10 pontos) </t>
  </si>
  <si>
    <t>DECLARAÇÃO DO INVESTIGADOR RESPONSÁVEL ATESTANDO A PARTICIPAÇÃO EFETIVA E A % DE IMPUTAÇÃO</t>
  </si>
  <si>
    <t>Total Real</t>
  </si>
  <si>
    <t>Total Truncado</t>
  </si>
  <si>
    <t>Ano 1</t>
  </si>
  <si>
    <t>Ano 2</t>
  </si>
  <si>
    <t>Ano 3</t>
  </si>
  <si>
    <t>P24 - Inquérito aos alunos sobre a atividade docente</t>
  </si>
  <si>
    <t>DESPACHO DE AUTORIZAÇÃO</t>
  </si>
  <si>
    <t>INDICAÇÃO DO PARENEE</t>
  </si>
  <si>
    <t>DESPACHO DE NOMEAÇÃO (O QUAL DEVE INCLUIR A PONTUAÇÃO)</t>
  </si>
  <si>
    <t>ação (máx. 30)</t>
  </si>
  <si>
    <t>SA</t>
  </si>
  <si>
    <t>NONIO/SIGQ</t>
  </si>
  <si>
    <t>Pen</t>
  </si>
  <si>
    <t xml:space="preserve"> projeto
(máx. 10 pontos)</t>
  </si>
  <si>
    <t>projeto
(máx. 6 pontos)</t>
  </si>
  <si>
    <t>projeto 
(% de imputação ao projeto)</t>
  </si>
  <si>
    <t>Nota: A classificação final será sempre convertida para uma escala de 0 a 100 %, independentemente do período de avaliação (anual, biénio ou triénio).</t>
  </si>
  <si>
    <t>Número/Fração (Coluna a preencher)</t>
  </si>
  <si>
    <t>Inquérito aos estudantes sobre a atividade docente</t>
  </si>
  <si>
    <t>Professor Tutor de estudante com Necessidades Educativas Específicas (NEE)</t>
  </si>
  <si>
    <t>Reitor da UPCoimbra</t>
  </si>
  <si>
    <t>Vice-Reitor da UPCoimbra</t>
  </si>
  <si>
    <t>Pró-Reitor da UPCoimbra</t>
  </si>
  <si>
    <t>Administrador da UPCoimbra</t>
  </si>
  <si>
    <t>Administrador dos SAS-UPCoimbra</t>
  </si>
  <si>
    <t>Vogal do Conselho Geral da UPCoimbra</t>
  </si>
  <si>
    <t>Provedor do Estudante da UPCoimbra</t>
  </si>
  <si>
    <t>Presidente da Comissão de Ética/Comissão para a Igualdade de Género da UPCoimbra</t>
  </si>
  <si>
    <t>Vice-Presidente da Comissão de Ética/Comissão para a Igualdade de Género da UPCoimbra</t>
  </si>
  <si>
    <t>Membro do Conselho Científico de Unidade de Investigação externa da UPCoimbra acreditada pela FCT</t>
  </si>
  <si>
    <t>Membro de júri de procedimento concursal para contratação de pessoal  docente, investigadores, bolseiros e pessoal não docente, nomeado/autorizado pela presidência da UPCoimbra ou das UOE</t>
  </si>
  <si>
    <t>Responsável por projeto institucional por nomeação da presidência da UPCoimbra ou da UOE</t>
  </si>
  <si>
    <t>Coordenador de projeto validado por SCN ou SCI com instituições internacionais - UO da UPCoimbra líder</t>
  </si>
  <si>
    <t>Coordenador de projeto validado por SCN ou SCI com instituições internacionais - UO da UPCoimbra participante</t>
  </si>
  <si>
    <t>Coordenador de projeto validado por SCN ou SCI com instituições nacionais - UO da UPCoimbra líder</t>
  </si>
  <si>
    <t>Coordenador de projeto validado por SCN ou SCI com instituições nacionais - UO da UPCoimbra participante</t>
  </si>
  <si>
    <t>Coordenador da equipa da UPCoimbra ou de tarefa de projeto com instituições internacionais - UO da UPCoimbra participante</t>
  </si>
  <si>
    <t>Coordenador da equipa da UPCoimbra ou de tarefa de projeto com instituições nacionais - UO da UPCoimbra participante</t>
  </si>
  <si>
    <t>Membro em projeto com instituições internacionais ou nacionais - UO da UPCoimbra líder ou participante</t>
  </si>
  <si>
    <t>Participação em submissão de projeto validado por SCN ou SCI com instituições internacionais - UO da UPCoimbra líder</t>
  </si>
  <si>
    <t>Participação em submissão de projeto validado por SCN ou SCI com instituições internacionais - UO da UPCoimbra participante</t>
  </si>
  <si>
    <t>Participação em submissão de projeto validado por SCN ou SCI com instituições nacionais - UO da UPCoimbra líder</t>
  </si>
  <si>
    <t>Participação em submissão de projeto validado por SCN ou SCI com instituições nacionais - UO da UPCoimbra participante</t>
  </si>
  <si>
    <t>Exercício de funções dirigentes em órgão de gestão estatutários da UPCoimbra</t>
  </si>
  <si>
    <t>Membro do Conselho Científico de UOI/ Vogal da Comissão de Ética/Comissão para a Igualdade de Género da UPCoimbra/Comissão de Estatística do SIGQ
(excluem-se Diretor, Subdiretor, Vogal Comissão Ética)</t>
  </si>
  <si>
    <t xml:space="preserve">Membro de comissão organizadora de ações pedagógicas/workshops/seminários/eventos, de duração inferior a 7 horas, validada pelo Presidência da UPCoimbra ou UOE </t>
  </si>
  <si>
    <t>Autoria de obras originais ao abrigo  do artigo 2.º do Código do Direito de Autor e dos Direitos Conexos, com difusão nacional ou institucional (UPCoimbra)*</t>
  </si>
  <si>
    <t>Coautoria de obras originais ao abrigo do artigo 2.º do Código do Direito de Autor e dos Direitos Conexos,com difusão nacional ou institucional (UPCoimbra)*</t>
  </si>
  <si>
    <t>Orientação de trabalhos finais de Licenciatura, na UPCoimbra ou noutra IES, desde que devidamente autorizada pela UOE
(dividindo o valor pelo número de orientadores), não contabilizada na DSD</t>
  </si>
  <si>
    <t>Orientação de trabalhos finais de Mestrado, na UPCoimbra ou noutra IES, desde que devidamente autorizada pela UOE
(dividindo o valor pelo número de orientadores), não contabilizada na DSD</t>
  </si>
  <si>
    <t>Orientação de Doutoramento, no UPCoimbra ou noutra IES, desde que devidamente autorizada pela UOE 
(após a conclusão do doutoramento, dividindo pelo número de orientadores)</t>
  </si>
  <si>
    <t>Arguições na UO ou noutra UO ou IES, desde que devidamente autorizada pela UOE, de:  Estágio profissionalizante/dissertação/trabalho de projeto de Mestrado na UPCoimbra</t>
  </si>
  <si>
    <t>Participação noutras atividades académicas na UPCoimbra ou através de intercâmbios internacionais</t>
  </si>
  <si>
    <t>Coordenador de Polo de Centro de Investigação acreditado pela FCT sediado na UPCoimbra</t>
  </si>
  <si>
    <t>Incumprimento de obrigações profissionais
O incumprimento deverá ser demonstrado objetivamente através de comprovativos oficiais, nomeadamente os retirados do NONIO e SIGQ (lançamento de: FUC, RUC, sumários, pautas). 
A partir do 3.º incumprimento, inclusive, retirar 1 ponto à classificação geral.</t>
  </si>
  <si>
    <t>Publicação em revista técnica e/ou científica em área de interesse relevante para a acreditação do curso</t>
  </si>
  <si>
    <t>Participação
 (máx. 30)</t>
  </si>
  <si>
    <t>ação (máx.30 pontos)</t>
  </si>
  <si>
    <t>ação (máx. 7,5  pontos)</t>
  </si>
  <si>
    <t>orientação
(máx. 72 pontos)</t>
  </si>
  <si>
    <t>orientação
(máx. 84 pontos)</t>
  </si>
  <si>
    <t>orientação
(máx. 48 pontos)</t>
  </si>
  <si>
    <t>júri
(máx. 45 pontos)</t>
  </si>
  <si>
    <t>Responsável  de Estágios de Licenciatura/Mestrado/Responsável por FCT de CTESP
(excluem-se o Diretor, Coordenador)</t>
  </si>
  <si>
    <t>ano
(máx. 45 pontos)</t>
  </si>
  <si>
    <t>júri 
(máx. 30 pontos)</t>
  </si>
  <si>
    <t>Resultado dos inquéritos
(máx. 60)</t>
  </si>
  <si>
    <t>Média</t>
  </si>
  <si>
    <t>≥ 9,00 → 100% (Excelente) - 60 pontos
8,00–8,99 → 90% (Muito Bom) - 54 pontos
7,00–7,99 → 80% (Bom) - 48 pontos
6,00–6,99 → 70% (Suficiente) - 42 pontos
5,00–5,99 → &lt; 60% (Insuficiente) - 36 pontos
4,00–4,99→ &lt; 50% (Insuficiente) - 30 pontos
3,00–3,99 → &lt; 40% (Insuficiente) - 24 pontos
2,00–2,99 → &lt; 30% (Insuficiente) - 18 pontos
1,00–1,99 → &lt; 20% (Insuficiente) - 12 pontos
0,00–0,99 → &lt; 10% (Insuficiente) - 6 pontos</t>
  </si>
  <si>
    <t>Total Pontos</t>
  </si>
  <si>
    <t>% de Afetação</t>
  </si>
  <si>
    <t>ano/% de afetação</t>
  </si>
  <si>
    <t>ano/% de execução</t>
  </si>
  <si>
    <t>Ano/Projeto</t>
  </si>
  <si>
    <t>DESPACHO DE NOMEAÇÃO/AUTORIZAÇÃO (O QUAL DEVE INCLUIR A PONTUAÇÃO)</t>
  </si>
  <si>
    <t>N.º de horas lecionadas 
(máx. 90 pontos)</t>
  </si>
  <si>
    <t>Na célula N39 deve ser colocado a soma das percentagens dos projetos</t>
  </si>
  <si>
    <t>Para contabilizar, a ação deverá ter, no mínimo, 2 horas. 
Limite máximo de 15 ações por triénio, idealmente 5 por ano.</t>
  </si>
  <si>
    <t>Limite máximo de 15 ações por triénio, idealmente 5 por ano.</t>
  </si>
  <si>
    <t>Serviços UOE/Reitoria</t>
  </si>
  <si>
    <t>Horas de contacto 
(4 pontos por cada 10 horas)</t>
  </si>
  <si>
    <t>Horas de contacto  
(4 pontos por cada 10 horas)</t>
  </si>
  <si>
    <t>Exemplo: Um docente que lecione uma ação de 3 horas, outra de 10 e outra 5 tem 7,2 pontos</t>
  </si>
  <si>
    <t>A consideração de 350 horas anuais destina-se a acautelar o eventual equilíbrio plurianual de cargas horárias letivas</t>
  </si>
  <si>
    <t>Excelente ≥85%</t>
  </si>
  <si>
    <t>Muito Bom ≥70 e &lt;85</t>
  </si>
  <si>
    <t>Bom ≥50 e &lt;70</t>
  </si>
  <si>
    <t>Negativa &lt;50%</t>
  </si>
  <si>
    <t>Participação em representação oficial, nomeado pela presidência da UPCoimbra ou da UO/Participação autorizada em ação de divulgação e promoção institucional e/ou em outras atividade da UOE (V.g.  Erasmus+ Staff Mobility  for Training (STT); Comissão de elaboração de horários)</t>
  </si>
  <si>
    <t>4 pontos por cada 10 horas, sendo contabilizadas frações</t>
  </si>
  <si>
    <t>COMPROVATIVO DE PRESENÇA EM 90% DAS REUNIÕES ORDINÁRIAS DO ÓRGÃO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</si>
</sst>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  <charset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C8E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6E6F6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4">
    <xf numFmtId="0" fontId="0" fillId="0" borderId="0"/>
    <xf numFmtId="0" fontId="10" fillId="0" borderId="0" applyNumberFormat="0" applyFill="0" applyBorder="0" applyAlignment="0" applyProtection="0"/>
    <xf numFmtId="9" fontId="22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 applyNumberFormat="0" applyFill="0" applyBorder="0" applyAlignment="0" applyProtection="0"/>
    <xf numFmtId="0" fontId="4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1" fillId="0" borderId="0" xfId="1" applyFont="1" applyAlignment="1" applyProtection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9" fontId="15" fillId="0" borderId="0" xfId="0" applyNumberFormat="1" applyFont="1" applyAlignment="1">
      <alignment horizontal="center" vertical="center" textRotation="90"/>
    </xf>
    <xf numFmtId="0" fontId="15" fillId="0" borderId="0" xfId="0" applyFont="1" applyAlignment="1">
      <alignment horizontal="center" vertical="center" textRotation="90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left" vertical="center" wrapText="1"/>
    </xf>
    <xf numFmtId="0" fontId="9" fillId="10" borderId="3" xfId="0" applyFont="1" applyFill="1" applyBorder="1" applyAlignment="1">
      <alignment horizontal="left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left" vertical="center" wrapText="1"/>
    </xf>
    <xf numFmtId="0" fontId="9" fillId="10" borderId="4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0" fillId="10" borderId="0" xfId="0" applyFill="1"/>
    <xf numFmtId="0" fontId="0" fillId="10" borderId="0" xfId="0" applyFill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10" borderId="0" xfId="0" applyFont="1" applyFill="1" applyAlignment="1">
      <alignment horizontal="center" vertical="center"/>
    </xf>
    <xf numFmtId="0" fontId="9" fillId="10" borderId="0" xfId="0" applyFont="1" applyFill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10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2" fontId="0" fillId="0" borderId="2" xfId="0" applyNumberForma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0" fillId="0" borderId="2" xfId="2" applyNumberFormat="1" applyFont="1" applyBorder="1" applyAlignment="1">
      <alignment horizontal="center" vertical="center"/>
    </xf>
    <xf numFmtId="9" fontId="8" fillId="11" borderId="2" xfId="0" applyNumberFormat="1" applyFont="1" applyFill="1" applyBorder="1" applyAlignment="1">
      <alignment horizontal="center" vertical="center" textRotation="90"/>
    </xf>
    <xf numFmtId="0" fontId="5" fillId="11" borderId="2" xfId="0" applyFont="1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2" fontId="0" fillId="0" borderId="4" xfId="2" applyNumberFormat="1" applyFont="1" applyFill="1" applyBorder="1" applyAlignment="1">
      <alignment horizontal="center" vertical="center"/>
    </xf>
    <xf numFmtId="2" fontId="0" fillId="0" borderId="2" xfId="2" applyNumberFormat="1" applyFont="1" applyFill="1" applyBorder="1" applyAlignment="1">
      <alignment horizontal="center" vertical="center"/>
    </xf>
    <xf numFmtId="0" fontId="9" fillId="10" borderId="2" xfId="0" quotePrefix="1" applyFont="1" applyFill="1" applyBorder="1" applyAlignment="1">
      <alignment horizontal="center" vertical="center" wrapText="1"/>
    </xf>
    <xf numFmtId="0" fontId="9" fillId="10" borderId="3" xfId="0" quotePrefix="1" applyFont="1" applyFill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9" fillId="10" borderId="4" xfId="0" quotePrefix="1" applyFont="1" applyFill="1" applyBorder="1" applyAlignment="1">
      <alignment horizontal="center" vertical="center" wrapText="1"/>
    </xf>
    <xf numFmtId="0" fontId="9" fillId="10" borderId="2" xfId="0" quotePrefix="1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9" fillId="10" borderId="2" xfId="0" applyFont="1" applyFill="1" applyBorder="1" applyAlignment="1" applyProtection="1">
      <alignment horizontal="center" vertical="center"/>
      <protection locked="0"/>
    </xf>
    <xf numFmtId="0" fontId="9" fillId="10" borderId="2" xfId="0" quotePrefix="1" applyFont="1" applyFill="1" applyBorder="1" applyAlignment="1" applyProtection="1">
      <alignment horizontal="center" vertical="center"/>
      <protection locked="0"/>
    </xf>
    <xf numFmtId="0" fontId="9" fillId="10" borderId="3" xfId="0" applyFont="1" applyFill="1" applyBorder="1" applyAlignment="1" applyProtection="1">
      <alignment horizontal="center" vertical="center" wrapText="1"/>
      <protection locked="0"/>
    </xf>
    <xf numFmtId="0" fontId="9" fillId="10" borderId="4" xfId="0" applyFont="1" applyFill="1" applyBorder="1" applyAlignment="1" applyProtection="1">
      <alignment horizontal="center" vertical="center"/>
      <protection locked="0"/>
    </xf>
    <xf numFmtId="0" fontId="27" fillId="0" borderId="2" xfId="0" applyFont="1" applyBorder="1" applyAlignment="1" applyProtection="1">
      <alignment horizontal="center" vertical="center"/>
      <protection locked="0"/>
    </xf>
    <xf numFmtId="0" fontId="9" fillId="15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9" fontId="8" fillId="5" borderId="1" xfId="0" applyNumberFormat="1" applyFont="1" applyFill="1" applyBorder="1" applyAlignment="1">
      <alignment horizontal="center" vertical="center" textRotation="90"/>
    </xf>
    <xf numFmtId="9" fontId="8" fillId="5" borderId="8" xfId="0" applyNumberFormat="1" applyFont="1" applyFill="1" applyBorder="1" applyAlignment="1">
      <alignment horizontal="center" vertical="center" textRotation="90"/>
    </xf>
    <xf numFmtId="9" fontId="8" fillId="5" borderId="15" xfId="0" applyNumberFormat="1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9" fontId="8" fillId="8" borderId="8" xfId="0" applyNumberFormat="1" applyFont="1" applyFill="1" applyBorder="1" applyAlignment="1">
      <alignment horizontal="center" vertical="center" textRotation="90"/>
    </xf>
    <xf numFmtId="9" fontId="8" fillId="8" borderId="15" xfId="0" applyNumberFormat="1" applyFont="1" applyFill="1" applyBorder="1" applyAlignment="1">
      <alignment horizontal="center" vertical="center" textRotation="90"/>
    </xf>
    <xf numFmtId="9" fontId="8" fillId="9" borderId="8" xfId="0" applyNumberFormat="1" applyFont="1" applyFill="1" applyBorder="1" applyAlignment="1">
      <alignment horizontal="center" vertical="center" textRotation="90"/>
    </xf>
    <xf numFmtId="9" fontId="8" fillId="9" borderId="4" xfId="0" applyNumberFormat="1" applyFont="1" applyFill="1" applyBorder="1" applyAlignment="1">
      <alignment horizontal="center" vertical="center" textRotation="90"/>
    </xf>
    <xf numFmtId="9" fontId="8" fillId="9" borderId="9" xfId="0" applyNumberFormat="1" applyFont="1" applyFill="1" applyBorder="1" applyAlignment="1">
      <alignment horizontal="center" vertical="center" textRotation="90"/>
    </xf>
    <xf numFmtId="0" fontId="9" fillId="4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textRotation="90"/>
    </xf>
    <xf numFmtId="0" fontId="9" fillId="7" borderId="8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2" fontId="0" fillId="0" borderId="18" xfId="0" applyNumberFormat="1" applyBorder="1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2" fontId="0" fillId="0" borderId="17" xfId="0" applyNumberForma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6" fillId="13" borderId="10" xfId="0" applyFont="1" applyFill="1" applyBorder="1" applyAlignment="1">
      <alignment horizontal="center" vertical="center" wrapText="1"/>
    </xf>
    <xf numFmtId="0" fontId="26" fillId="13" borderId="11" xfId="0" applyFont="1" applyFill="1" applyBorder="1" applyAlignment="1">
      <alignment horizontal="center" vertical="center" wrapText="1"/>
    </xf>
    <xf numFmtId="0" fontId="26" fillId="13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textRotation="90"/>
    </xf>
    <xf numFmtId="0" fontId="8" fillId="5" borderId="16" xfId="0" applyFont="1" applyFill="1" applyBorder="1" applyAlignment="1">
      <alignment horizontal="center" vertical="center" textRotation="90"/>
    </xf>
    <xf numFmtId="0" fontId="9" fillId="6" borderId="2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</cellXfs>
  <cellStyles count="14">
    <cellStyle name="Hiperligação" xfId="1" builtinId="8"/>
    <cellStyle name="Hyperlink" xfId="5" xr:uid="{D2F36650-D9FE-4017-88C4-55DC22174F85}"/>
    <cellStyle name="Normal" xfId="0" builtinId="0"/>
    <cellStyle name="Normal 2" xfId="6" xr:uid="{34B9B610-BD34-40BB-AB0A-31351E28942D}"/>
    <cellStyle name="Normal 2 2" xfId="10" xr:uid="{82B72EAD-C8C8-4B55-A58D-CD86B8FAE8F0}"/>
    <cellStyle name="Normal 2 3" xfId="13" xr:uid="{B3A29830-9F72-411C-98CE-29ADE7C2EB33}"/>
    <cellStyle name="Normal 3" xfId="4" xr:uid="{9A15CC34-C242-44F6-9332-1487AA8A72FA}"/>
    <cellStyle name="Normal 3 2" xfId="9" xr:uid="{4DE7D529-2344-4B03-8C1E-A89C502169C3}"/>
    <cellStyle name="Normal 3 3" xfId="12" xr:uid="{5235D146-5301-4366-B22E-80CF8945ACF7}"/>
    <cellStyle name="Normal 4" xfId="7" xr:uid="{A0EFF0CC-F26F-4C7A-A039-31D563FF5631}"/>
    <cellStyle name="Normal 5" xfId="3" xr:uid="{12965DFD-5F75-4787-9BB7-C71F9917BA26}"/>
    <cellStyle name="Normal 6" xfId="8" xr:uid="{21469FB0-584A-410E-BE0B-7AEFB9F698E3}"/>
    <cellStyle name="Normal 7" xfId="11" xr:uid="{E5809830-371E-4451-B0E6-E833290E6731}"/>
    <cellStyle name="Percentagem" xfId="2" builtinId="5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6E6F6"/>
      <color rgb="FFC7C8EB"/>
      <color rgb="FFF5C6A3"/>
      <color rgb="FFFF7C80"/>
      <color rgb="FF75B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sa Ramalho" id="{58D1FA22-84F5-4CFF-9FC2-9E676497B725}" userId="Elsa Ramalho" providerId="None"/>
  <person displayName="Vânia André Cunha" id="{1EDCEA84-E8C5-49AF-B840-5D19AC1A1F2E}" userId="S::vania.cunha@ipc.pt::7a3e7f53-e603-46d7-84a6-006ff7f9be23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5-12-05T22:21:14.87" personId="{58D1FA22-84F5-4CFF-9FC2-9E676497B725}" id="{EB16AC43-FABE-4209-B5E4-27C740809FC1}">
    <text>Em cada componente, a pontuação final a considerar, será de 100 % se a avaliação for anual,
de 200 % se a avaliação for por biénio e de 300 % se a avaliação for por triénio. Em qualquer dos casos
a classificação final será expressa numa escala de 0 % a 100 %.</text>
  </threadedComment>
  <threadedComment ref="L4" dT="2026-09-11T10:47:17.21" personId="{1EDCEA84-E8C5-49AF-B840-5D19AC1A1F2E}" id="{84E3C588-5058-46F1-A827-E44FD64FF59F}">
    <text>Utilizar apenas nos itens O3, O14, O17 e O19.</text>
  </threadedComment>
  <threadedComment ref="M4" dT="2026-09-11T10:47:23.68" personId="{1EDCEA84-E8C5-49AF-B840-5D19AC1A1F2E}" id="{5B3F1710-CB33-4733-9388-5928A9731AC6}">
    <text>Utilizar apenas nos itens O3, O14, O17 e O19.</text>
  </threadedComment>
  <threadedComment ref="N39" dT="2026-09-11T11:03:13.10" personId="{1EDCEA84-E8C5-49AF-B840-5D19AC1A1F2E}" id="{B3A3FB1E-591D-4284-A393-3BF4290CD865}">
    <text>Soma das % de imputação ao projeto.</text>
  </threadedComment>
  <threadedComment ref="H55" dT="2026-07-29T08:53:42.41" personId="{1EDCEA84-E8C5-49AF-B840-5D19AC1A1F2E}" id="{5F28CF3A-0AA4-4A01-9973-21D79583437C}">
    <text>Não preencher</text>
  </threadedComment>
  <threadedComment ref="N69" dT="2026-09-14T16:55:56.87" personId="{1EDCEA84-E8C5-49AF-B840-5D19AC1A1F2E}" id="{596B1286-E9F2-46ED-BE77-5F458578FD13}">
    <text>Colocar o somatório das horas de contacto</text>
  </threadedComment>
  <threadedComment ref="N71" dT="2026-09-14T16:55:56.87" personId="{1EDCEA84-E8C5-49AF-B840-5D19AC1A1F2E}" id="{57EC56B2-9589-41E3-BF09-9B14620494F3}">
    <text>Colocar o somatório das horas de contacto</text>
  </threadedComment>
  <threadedComment ref="S72" dT="2026-07-29T09:27:44.12" personId="{1EDCEA84-E8C5-49AF-B840-5D19AC1A1F2E}" id="{F84196F6-77C4-4508-A045-EE56D9DDE59C}">
    <text>Preencher apenas Q74, R74 e S74</text>
  </threadedComment>
  <threadedComment ref="I77" dT="2026-07-20T11:11:39.29" personId="{1EDCEA84-E8C5-49AF-B840-5D19AC1A1F2E}" id="{2F4F31D2-A189-4409-B03A-A7A3059CE6FC}">
    <text>Verificar com o Pró-Presidente</text>
  </threadedComment>
  <threadedComment ref="N78" dT="2026-09-14T14:56:35.25" personId="{1EDCEA84-E8C5-49AF-B840-5D19AC1A1F2E}" id="{14438512-DDB9-4C4F-B4F8-8C229B20DD50}">
    <text>Preencher Q74, R74 e S74</text>
  </threadedComment>
  <threadedComment ref="P78" dT="2026-09-11T10:17:57.41" personId="{1EDCEA84-E8C5-49AF-B840-5D19AC1A1F2E}" id="{7AEDE78B-294E-4B7C-ABCF-4A2318C55A03}">
    <text>Esta conversão ocorre após apuramento da média dos anos avaliados.</text>
  </threadedComment>
  <threadedComment ref="H115" dT="2026-07-29T09:51:56.13" personId="{1EDCEA84-E8C5-49AF-B840-5D19AC1A1F2E}" id="{CF0DB2E3-DDB6-4ADA-82CE-B85A3D6B2001}">
    <text>Fixada por despacho de nomeação</text>
  </threadedComment>
  <threadedComment ref="H123" dT="2026-07-29T09:51:56.13" personId="{1EDCEA84-E8C5-49AF-B840-5D19AC1A1F2E}" id="{247A6B77-21EA-440B-AF6E-7E35596E6843}">
    <text>Fixada por despacho de nomeação</text>
  </threadedComment>
  <threadedComment ref="H124" dT="2026-07-29T09:51:56.13" personId="{1EDCEA84-E8C5-49AF-B840-5D19AC1A1F2E}" id="{F5925A7C-23A5-4E7F-9ED4-9432BE6E2DC0}">
    <text>Fixada por despacho de nomeação</text>
  </threadedComment>
  <threadedComment ref="N126" dT="2026-09-14T14:06:42.82" personId="{1EDCEA84-E8C5-49AF-B840-5D19AC1A1F2E}" id="{741D63DB-A327-4A0E-A387-254933337E40}">
    <text xml:space="preserve">Colocar o valor real dos incumprimentos não deduzindo os 2 primeiros. </text>
  </threadedComment>
  <threadedComment ref="G131" dT="2026-09-10T14:32:49.04" personId="{1EDCEA84-E8C5-49AF-B840-5D19AC1A1F2E}" id="{E29CC514-DFBB-4793-8551-9F81E8185A61}">
    <text>Considera docentes avaliados por triénio</text>
  </threadedComment>
  <threadedComment ref="G139" dT="2025-12-05T20:58:51.12" personId="{58D1FA22-84F5-4CFF-9FC2-9E676497B725}" id="{E4569EB6-13EC-469A-9749-71969C5F4206}">
    <text>Com % de contratação superior a 80%, obrigatoriamente avaliado.
Com % de contratação inferior ou igual a 80% opcional, tendo de requerer.</text>
  </threadedComment>
  <threadedComment ref="H139" dT="2026-07-29T10:08:41.41" personId="{1EDCEA84-E8C5-49AF-B840-5D19AC1A1F2E}" id="{99328E43-8D91-43C2-9E89-856154F326B4}">
    <text>As fórmulas criadas não acautelam as particularidades deste perfil</text>
  </threadedComment>
  <threadedComment ref="K139" dT="2025-12-05T20:25:00.62" personId="{58D1FA22-84F5-4CFF-9FC2-9E676497B725}" id="{268BC392-17C1-422C-B925-D3A2C4FA2D37}">
    <text>Resultado final com arredondamento à milésima</text>
  </threadedComment>
  <threadedComment ref="H140" dT="2026-07-29T10:08:41.41" personId="{1EDCEA84-E8C5-49AF-B840-5D19AC1A1F2E}" id="{7C5066C1-4AFD-4CE4-A7CF-10946906E116}">
    <text>As fórmulas criadas não acautelam as particularidades deste perfil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www.ipc.pt/wp-content/uploads/2024/08/Despacho-n.o-8800-2024_Clarificacao-Regulamento-Avaliacao-Desempenho-Docentes_IPC.pdf" TargetMode="External"/><Relationship Id="rId1" Type="http://schemas.openxmlformats.org/officeDocument/2006/relationships/hyperlink" Target="https://www.ipc.pt/wp-content/uploads/2023/06/Despacho-SC-141-2023_Grelha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2.v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6F94-6F77-482A-9B3F-4AB55F107C9A}">
  <sheetPr>
    <pageSetUpPr fitToPage="1"/>
  </sheetPr>
  <dimension ref="A1:AE202"/>
  <sheetViews>
    <sheetView tabSelected="1" view="pageBreakPreview" topLeftCell="A112" zoomScale="70" zoomScaleNormal="50" zoomScaleSheetLayoutView="70" zoomScalePageLayoutView="70" workbookViewId="0">
      <selection activeCell="A4" sqref="A4:XFD4"/>
    </sheetView>
  </sheetViews>
  <sheetFormatPr defaultColWidth="8.81640625" defaultRowHeight="14.5" x14ac:dyDescent="0.35"/>
  <cols>
    <col min="1" max="2" width="5.453125" style="11" customWidth="1"/>
    <col min="3" max="3" width="39.81640625" style="2" customWidth="1"/>
    <col min="4" max="4" width="20.1796875" style="12" customWidth="1"/>
    <col min="5" max="5" width="14.1796875" style="2" customWidth="1"/>
    <col min="6" max="6" width="88.81640625" style="4" customWidth="1"/>
    <col min="7" max="7" width="20.6328125" style="6" customWidth="1"/>
    <col min="8" max="8" width="21.08984375" style="2" customWidth="1"/>
    <col min="9" max="9" width="26.08984375" style="2" customWidth="1"/>
    <col min="10" max="10" width="10.90625" style="2" customWidth="1"/>
    <col min="11" max="11" width="20.36328125" style="2" customWidth="1"/>
    <col min="12" max="12" width="20.81640625" style="2" customWidth="1"/>
    <col min="13" max="13" width="16" style="2" customWidth="1"/>
    <col min="14" max="14" width="17.7265625" style="2" customWidth="1"/>
    <col min="15" max="15" width="22.81640625" style="2" customWidth="1"/>
    <col min="16" max="16" width="46.453125" style="6" customWidth="1"/>
    <col min="17" max="17" width="3.453125" style="2" customWidth="1"/>
    <col min="18" max="18" width="3.36328125" customWidth="1"/>
    <col min="19" max="19" width="32.54296875" style="2" customWidth="1"/>
    <col min="20" max="21" width="39.81640625" style="2" customWidth="1"/>
    <col min="22" max="22" width="34.90625" style="2" customWidth="1"/>
    <col min="23" max="23" width="17.81640625" style="2" customWidth="1"/>
    <col min="24" max="32" width="8.81640625" style="2" customWidth="1"/>
    <col min="33" max="16384" width="8.81640625" style="2"/>
  </cols>
  <sheetData>
    <row r="1" spans="1:18" s="5" customFormat="1" hidden="1" x14ac:dyDescent="0.35">
      <c r="A1" s="7"/>
      <c r="B1" s="7"/>
      <c r="C1" s="8" t="s">
        <v>49</v>
      </c>
      <c r="D1" s="9"/>
      <c r="F1" s="4"/>
      <c r="G1" s="4"/>
      <c r="K1" s="2"/>
      <c r="L1" s="2"/>
      <c r="M1" s="2"/>
      <c r="P1" s="4"/>
    </row>
    <row r="2" spans="1:18" s="5" customFormat="1" hidden="1" x14ac:dyDescent="0.35">
      <c r="A2" s="7"/>
      <c r="B2" s="7"/>
      <c r="C2" s="8" t="s">
        <v>50</v>
      </c>
      <c r="D2" s="9"/>
      <c r="F2" s="10"/>
      <c r="G2" s="4"/>
      <c r="K2" s="2"/>
      <c r="L2" s="2"/>
      <c r="M2" s="2"/>
      <c r="P2" s="4"/>
    </row>
    <row r="4" spans="1:18" s="1" customFormat="1" ht="41.5" customHeight="1" thickBot="1" x14ac:dyDescent="0.4">
      <c r="A4" s="53" t="s">
        <v>29</v>
      </c>
      <c r="B4" s="53" t="s">
        <v>88</v>
      </c>
      <c r="C4" s="40" t="s">
        <v>41</v>
      </c>
      <c r="D4" s="40" t="s">
        <v>40</v>
      </c>
      <c r="E4" s="40" t="s">
        <v>33</v>
      </c>
      <c r="F4" s="40" t="s">
        <v>115</v>
      </c>
      <c r="G4" s="13" t="s">
        <v>30</v>
      </c>
      <c r="H4" s="13" t="s">
        <v>34</v>
      </c>
      <c r="I4" s="41" t="s">
        <v>32</v>
      </c>
      <c r="J4" s="42" t="s">
        <v>31</v>
      </c>
      <c r="K4" s="41" t="s">
        <v>116</v>
      </c>
      <c r="L4" s="96" t="s">
        <v>304</v>
      </c>
      <c r="M4" s="96" t="s">
        <v>301</v>
      </c>
      <c r="N4" s="86" t="s">
        <v>248</v>
      </c>
      <c r="O4" s="41" t="s">
        <v>223</v>
      </c>
      <c r="P4" s="41" t="s">
        <v>87</v>
      </c>
    </row>
    <row r="5" spans="1:18" ht="91" customHeight="1" x14ac:dyDescent="0.35">
      <c r="A5" s="54">
        <f>ROW(A5)-4</f>
        <v>1</v>
      </c>
      <c r="B5" s="109">
        <v>1</v>
      </c>
      <c r="C5" s="150" t="s">
        <v>42</v>
      </c>
      <c r="D5" s="153" t="s">
        <v>97</v>
      </c>
      <c r="E5" s="31" t="str">
        <f>"C" &amp; (ROW() - 4)</f>
        <v>C1</v>
      </c>
      <c r="F5" s="30" t="s">
        <v>179</v>
      </c>
      <c r="G5" s="29" t="s">
        <v>2</v>
      </c>
      <c r="H5" s="26">
        <v>50</v>
      </c>
      <c r="I5" s="26" t="s">
        <v>38</v>
      </c>
      <c r="J5" s="26" t="s">
        <v>35</v>
      </c>
      <c r="K5" s="29" t="s">
        <v>135</v>
      </c>
      <c r="L5" s="91" t="s">
        <v>80</v>
      </c>
      <c r="M5" s="91" t="s">
        <v>80</v>
      </c>
      <c r="N5" s="102"/>
      <c r="O5" s="26">
        <f t="shared" ref="O5:O13" si="0">N5*H5</f>
        <v>0</v>
      </c>
      <c r="P5" s="49"/>
      <c r="Q5" s="34"/>
      <c r="R5" s="35"/>
    </row>
    <row r="6" spans="1:18" ht="29" x14ac:dyDescent="0.35">
      <c r="A6" s="54">
        <f t="shared" ref="A6:A85" si="1">ROW(A6)-4</f>
        <v>2</v>
      </c>
      <c r="B6" s="110"/>
      <c r="C6" s="150"/>
      <c r="D6" s="154"/>
      <c r="E6" s="31" t="str">
        <f t="shared" ref="E6:E54" si="2">"C" &amp; (ROW() - 4)</f>
        <v>C2</v>
      </c>
      <c r="F6" s="27" t="s">
        <v>127</v>
      </c>
      <c r="G6" s="29" t="s">
        <v>5</v>
      </c>
      <c r="H6" s="26">
        <v>25</v>
      </c>
      <c r="I6" s="26" t="s">
        <v>38</v>
      </c>
      <c r="J6" s="26" t="s">
        <v>35</v>
      </c>
      <c r="K6" s="29" t="s">
        <v>135</v>
      </c>
      <c r="L6" s="91" t="s">
        <v>80</v>
      </c>
      <c r="M6" s="91" t="s">
        <v>80</v>
      </c>
      <c r="N6" s="102"/>
      <c r="O6" s="26">
        <f t="shared" si="0"/>
        <v>0</v>
      </c>
      <c r="P6" s="49"/>
      <c r="Q6" s="34"/>
      <c r="R6" s="35"/>
    </row>
    <row r="7" spans="1:18" ht="62.15" customHeight="1" x14ac:dyDescent="0.35">
      <c r="A7" s="54">
        <f t="shared" si="1"/>
        <v>3</v>
      </c>
      <c r="B7" s="110"/>
      <c r="C7" s="150"/>
      <c r="D7" s="154"/>
      <c r="E7" s="31" t="str">
        <f t="shared" si="2"/>
        <v>C3</v>
      </c>
      <c r="F7" s="27" t="s">
        <v>126</v>
      </c>
      <c r="G7" s="29" t="s">
        <v>5</v>
      </c>
      <c r="H7" s="26">
        <v>12.5</v>
      </c>
      <c r="I7" s="26" t="s">
        <v>38</v>
      </c>
      <c r="J7" s="26" t="s">
        <v>35</v>
      </c>
      <c r="K7" s="29" t="s">
        <v>135</v>
      </c>
      <c r="L7" s="91" t="s">
        <v>80</v>
      </c>
      <c r="M7" s="91" t="s">
        <v>80</v>
      </c>
      <c r="N7" s="102"/>
      <c r="O7" s="26">
        <f t="shared" si="0"/>
        <v>0</v>
      </c>
      <c r="P7" s="49"/>
      <c r="R7" s="2"/>
    </row>
    <row r="8" spans="1:18" x14ac:dyDescent="0.35">
      <c r="A8" s="54">
        <f t="shared" si="1"/>
        <v>4</v>
      </c>
      <c r="B8" s="110"/>
      <c r="C8" s="150"/>
      <c r="D8" s="154"/>
      <c r="E8" s="31" t="str">
        <f t="shared" si="2"/>
        <v>C4</v>
      </c>
      <c r="F8" s="27" t="s">
        <v>7</v>
      </c>
      <c r="G8" s="29" t="s">
        <v>8</v>
      </c>
      <c r="H8" s="26" t="s">
        <v>6</v>
      </c>
      <c r="I8" s="26" t="s">
        <v>38</v>
      </c>
      <c r="J8" s="29" t="s">
        <v>35</v>
      </c>
      <c r="K8" s="29" t="s">
        <v>136</v>
      </c>
      <c r="L8" s="91" t="s">
        <v>80</v>
      </c>
      <c r="M8" s="91" t="s">
        <v>80</v>
      </c>
      <c r="N8" s="102"/>
      <c r="O8" s="26">
        <f t="shared" si="0"/>
        <v>0</v>
      </c>
      <c r="P8" s="49"/>
      <c r="Q8" s="34"/>
      <c r="R8" s="35"/>
    </row>
    <row r="9" spans="1:18" ht="39.65" customHeight="1" x14ac:dyDescent="0.35">
      <c r="A9" s="54">
        <f t="shared" si="1"/>
        <v>5</v>
      </c>
      <c r="B9" s="110"/>
      <c r="C9" s="150"/>
      <c r="D9" s="154"/>
      <c r="E9" s="31" t="str">
        <f t="shared" si="2"/>
        <v>C5</v>
      </c>
      <c r="F9" s="27" t="s">
        <v>9</v>
      </c>
      <c r="G9" s="29" t="s">
        <v>8</v>
      </c>
      <c r="H9" s="26">
        <v>30</v>
      </c>
      <c r="I9" s="26" t="s">
        <v>38</v>
      </c>
      <c r="J9" s="29" t="s">
        <v>35</v>
      </c>
      <c r="K9" s="29" t="s">
        <v>136</v>
      </c>
      <c r="L9" s="91" t="s">
        <v>80</v>
      </c>
      <c r="M9" s="91" t="s">
        <v>80</v>
      </c>
      <c r="N9" s="102"/>
      <c r="O9" s="26">
        <f t="shared" si="0"/>
        <v>0</v>
      </c>
      <c r="P9" s="49"/>
      <c r="Q9" s="34"/>
      <c r="R9" s="35"/>
    </row>
    <row r="10" spans="1:18" x14ac:dyDescent="0.35">
      <c r="A10" s="54">
        <f t="shared" si="1"/>
        <v>6</v>
      </c>
      <c r="B10" s="110"/>
      <c r="C10" s="150"/>
      <c r="D10" s="154"/>
      <c r="E10" s="31" t="str">
        <f t="shared" si="2"/>
        <v>C6</v>
      </c>
      <c r="F10" s="27" t="s">
        <v>111</v>
      </c>
      <c r="G10" s="29" t="s">
        <v>8</v>
      </c>
      <c r="H10" s="26">
        <v>20</v>
      </c>
      <c r="I10" s="26" t="s">
        <v>38</v>
      </c>
      <c r="J10" s="29" t="s">
        <v>35</v>
      </c>
      <c r="K10" s="29" t="s">
        <v>136</v>
      </c>
      <c r="L10" s="91" t="s">
        <v>80</v>
      </c>
      <c r="M10" s="91" t="s">
        <v>80</v>
      </c>
      <c r="N10" s="102"/>
      <c r="O10" s="26">
        <f t="shared" si="0"/>
        <v>0</v>
      </c>
      <c r="P10" s="49"/>
      <c r="Q10" s="36"/>
      <c r="R10" s="35"/>
    </row>
    <row r="11" spans="1:18" ht="56.15" customHeight="1" x14ac:dyDescent="0.35">
      <c r="A11" s="54">
        <f t="shared" si="1"/>
        <v>7</v>
      </c>
      <c r="B11" s="110"/>
      <c r="C11" s="150"/>
      <c r="D11" s="154"/>
      <c r="E11" s="31" t="str">
        <f t="shared" si="2"/>
        <v>C7</v>
      </c>
      <c r="F11" s="27" t="s">
        <v>112</v>
      </c>
      <c r="G11" s="29" t="s">
        <v>8</v>
      </c>
      <c r="H11" s="26">
        <v>15</v>
      </c>
      <c r="I11" s="26" t="s">
        <v>38</v>
      </c>
      <c r="J11" s="29" t="s">
        <v>35</v>
      </c>
      <c r="K11" s="29" t="s">
        <v>136</v>
      </c>
      <c r="L11" s="91" t="s">
        <v>80</v>
      </c>
      <c r="M11" s="91" t="s">
        <v>80</v>
      </c>
      <c r="N11" s="102"/>
      <c r="O11" s="26">
        <f t="shared" si="0"/>
        <v>0</v>
      </c>
      <c r="P11" s="49"/>
      <c r="Q11" s="36"/>
      <c r="R11" s="35"/>
    </row>
    <row r="12" spans="1:18" ht="29" x14ac:dyDescent="0.35">
      <c r="A12" s="54">
        <f t="shared" si="1"/>
        <v>8</v>
      </c>
      <c r="B12" s="110"/>
      <c r="C12" s="150"/>
      <c r="D12" s="154"/>
      <c r="E12" s="31" t="str">
        <f t="shared" si="2"/>
        <v>C8</v>
      </c>
      <c r="F12" s="27" t="s">
        <v>128</v>
      </c>
      <c r="G12" s="29" t="s">
        <v>8</v>
      </c>
      <c r="H12" s="26">
        <v>15</v>
      </c>
      <c r="I12" s="26" t="s">
        <v>38</v>
      </c>
      <c r="J12" s="29" t="s">
        <v>35</v>
      </c>
      <c r="K12" s="29" t="s">
        <v>136</v>
      </c>
      <c r="L12" s="91" t="s">
        <v>80</v>
      </c>
      <c r="M12" s="91" t="s">
        <v>80</v>
      </c>
      <c r="N12" s="102"/>
      <c r="O12" s="26">
        <f t="shared" si="0"/>
        <v>0</v>
      </c>
      <c r="P12" s="49"/>
      <c r="Q12" s="36"/>
      <c r="R12" s="35"/>
    </row>
    <row r="13" spans="1:18" ht="46.5" customHeight="1" x14ac:dyDescent="0.35">
      <c r="A13" s="54">
        <f t="shared" si="1"/>
        <v>9</v>
      </c>
      <c r="B13" s="110"/>
      <c r="C13" s="150"/>
      <c r="D13" s="154"/>
      <c r="E13" s="31" t="str">
        <f t="shared" si="2"/>
        <v>C9</v>
      </c>
      <c r="F13" s="27" t="s">
        <v>129</v>
      </c>
      <c r="G13" s="29" t="s">
        <v>8</v>
      </c>
      <c r="H13" s="26">
        <v>15</v>
      </c>
      <c r="I13" s="26" t="s">
        <v>38</v>
      </c>
      <c r="J13" s="29" t="s">
        <v>35</v>
      </c>
      <c r="K13" s="29" t="s">
        <v>137</v>
      </c>
      <c r="L13" s="91" t="s">
        <v>80</v>
      </c>
      <c r="M13" s="91" t="s">
        <v>80</v>
      </c>
      <c r="N13" s="102"/>
      <c r="O13" s="26">
        <f t="shared" si="0"/>
        <v>0</v>
      </c>
      <c r="P13" s="49"/>
      <c r="Q13" s="36"/>
      <c r="R13" s="35"/>
    </row>
    <row r="14" spans="1:18" ht="46.5" customHeight="1" x14ac:dyDescent="0.35">
      <c r="A14" s="54">
        <f t="shared" si="1"/>
        <v>10</v>
      </c>
      <c r="B14" s="110"/>
      <c r="C14" s="150"/>
      <c r="D14" s="154"/>
      <c r="E14" s="31" t="str">
        <f t="shared" si="2"/>
        <v>C10</v>
      </c>
      <c r="F14" s="27" t="s">
        <v>121</v>
      </c>
      <c r="G14" s="29" t="s">
        <v>224</v>
      </c>
      <c r="H14" s="26">
        <v>10</v>
      </c>
      <c r="I14" s="26" t="s">
        <v>38</v>
      </c>
      <c r="J14" s="29" t="s">
        <v>35</v>
      </c>
      <c r="K14" s="29" t="s">
        <v>137</v>
      </c>
      <c r="L14" s="91" t="s">
        <v>80</v>
      </c>
      <c r="M14" s="91" t="s">
        <v>80</v>
      </c>
      <c r="N14" s="102"/>
      <c r="O14" s="26">
        <f>MIN(20,N14*H14)</f>
        <v>0</v>
      </c>
      <c r="P14" s="49"/>
      <c r="Q14" s="36"/>
      <c r="R14" s="35"/>
    </row>
    <row r="15" spans="1:18" ht="46.5" customHeight="1" x14ac:dyDescent="0.35">
      <c r="A15" s="54">
        <f t="shared" si="1"/>
        <v>11</v>
      </c>
      <c r="B15" s="110"/>
      <c r="C15" s="150"/>
      <c r="D15" s="154"/>
      <c r="E15" s="31" t="str">
        <f t="shared" si="2"/>
        <v>C11</v>
      </c>
      <c r="F15" s="27" t="s">
        <v>122</v>
      </c>
      <c r="G15" s="29" t="s">
        <v>224</v>
      </c>
      <c r="H15" s="26">
        <v>5</v>
      </c>
      <c r="I15" s="26" t="s">
        <v>38</v>
      </c>
      <c r="J15" s="29" t="s">
        <v>35</v>
      </c>
      <c r="K15" s="29" t="s">
        <v>137</v>
      </c>
      <c r="L15" s="91" t="s">
        <v>80</v>
      </c>
      <c r="M15" s="91" t="s">
        <v>80</v>
      </c>
      <c r="N15" s="102"/>
      <c r="O15" s="26">
        <f>MIN(20,N15*H15)</f>
        <v>0</v>
      </c>
      <c r="P15" s="49"/>
      <c r="Q15" s="36"/>
      <c r="R15" s="35"/>
    </row>
    <row r="16" spans="1:18" ht="46.5" customHeight="1" x14ac:dyDescent="0.35">
      <c r="A16" s="54">
        <f t="shared" si="1"/>
        <v>12</v>
      </c>
      <c r="B16" s="110"/>
      <c r="C16" s="150"/>
      <c r="D16" s="154"/>
      <c r="E16" s="31" t="str">
        <f t="shared" si="2"/>
        <v>C12</v>
      </c>
      <c r="F16" s="27" t="s">
        <v>156</v>
      </c>
      <c r="G16" s="29" t="s">
        <v>225</v>
      </c>
      <c r="H16" s="26">
        <v>0.2</v>
      </c>
      <c r="I16" s="26" t="s">
        <v>38</v>
      </c>
      <c r="J16" s="26" t="s">
        <v>36</v>
      </c>
      <c r="K16" s="49" t="s">
        <v>138</v>
      </c>
      <c r="L16" s="91" t="s">
        <v>80</v>
      </c>
      <c r="M16" s="91" t="s">
        <v>80</v>
      </c>
      <c r="N16" s="102"/>
      <c r="O16" s="26">
        <f>MIN(50,N16*H16)</f>
        <v>0</v>
      </c>
      <c r="P16" s="49"/>
      <c r="Q16" s="34"/>
      <c r="R16" s="35"/>
    </row>
    <row r="17" spans="1:18" ht="46.5" customHeight="1" x14ac:dyDescent="0.35">
      <c r="A17" s="54">
        <f t="shared" si="1"/>
        <v>13</v>
      </c>
      <c r="B17" s="110"/>
      <c r="C17" s="150"/>
      <c r="D17" s="154"/>
      <c r="E17" s="31" t="str">
        <f t="shared" si="2"/>
        <v>C13</v>
      </c>
      <c r="F17" s="27" t="s">
        <v>286</v>
      </c>
      <c r="G17" s="29" t="s">
        <v>226</v>
      </c>
      <c r="H17" s="26">
        <v>5</v>
      </c>
      <c r="I17" s="26" t="s">
        <v>38</v>
      </c>
      <c r="J17" s="26" t="s">
        <v>35</v>
      </c>
      <c r="K17" s="29" t="s">
        <v>139</v>
      </c>
      <c r="L17" s="91" t="s">
        <v>80</v>
      </c>
      <c r="M17" s="91" t="s">
        <v>80</v>
      </c>
      <c r="N17" s="102"/>
      <c r="O17" s="26">
        <f>MIN(50,N17*H17)</f>
        <v>0</v>
      </c>
      <c r="P17" s="49"/>
      <c r="Q17" s="34"/>
      <c r="R17" s="35"/>
    </row>
    <row r="18" spans="1:18" ht="46.5" customHeight="1" x14ac:dyDescent="0.35">
      <c r="A18" s="54">
        <f t="shared" si="1"/>
        <v>14</v>
      </c>
      <c r="B18" s="110"/>
      <c r="C18" s="150"/>
      <c r="D18" s="154"/>
      <c r="E18" s="31" t="str">
        <f t="shared" si="2"/>
        <v>C14</v>
      </c>
      <c r="F18" s="27" t="s">
        <v>104</v>
      </c>
      <c r="G18" s="29" t="s">
        <v>227</v>
      </c>
      <c r="H18" s="26">
        <v>2.5</v>
      </c>
      <c r="I18" s="26" t="s">
        <v>38</v>
      </c>
      <c r="J18" s="26" t="s">
        <v>35</v>
      </c>
      <c r="K18" s="49" t="s">
        <v>140</v>
      </c>
      <c r="L18" s="91" t="s">
        <v>80</v>
      </c>
      <c r="M18" s="91" t="s">
        <v>80</v>
      </c>
      <c r="N18" s="102"/>
      <c r="O18" s="26">
        <f>MIN(20,N18*H18)</f>
        <v>0</v>
      </c>
      <c r="P18" s="49"/>
      <c r="Q18" s="34"/>
      <c r="R18" s="35"/>
    </row>
    <row r="19" spans="1:18" ht="46.5" customHeight="1" x14ac:dyDescent="0.35">
      <c r="A19" s="54">
        <f t="shared" si="1"/>
        <v>15</v>
      </c>
      <c r="B19" s="110"/>
      <c r="C19" s="150"/>
      <c r="D19" s="154"/>
      <c r="E19" s="57" t="str">
        <f t="shared" si="2"/>
        <v>C15</v>
      </c>
      <c r="F19" s="19" t="s">
        <v>206</v>
      </c>
      <c r="G19" s="29" t="s">
        <v>190</v>
      </c>
      <c r="H19" s="26">
        <v>35</v>
      </c>
      <c r="I19" s="26" t="s">
        <v>38</v>
      </c>
      <c r="J19" s="26" t="s">
        <v>35</v>
      </c>
      <c r="K19" s="26"/>
      <c r="L19" s="91" t="s">
        <v>80</v>
      </c>
      <c r="M19" s="91" t="s">
        <v>80</v>
      </c>
      <c r="N19" s="102"/>
      <c r="O19" s="26">
        <f t="shared" ref="O19:O30" si="3">N19*H19</f>
        <v>0</v>
      </c>
      <c r="P19" s="118" t="s">
        <v>214</v>
      </c>
      <c r="Q19" s="34"/>
      <c r="R19" s="35"/>
    </row>
    <row r="20" spans="1:18" ht="46.5" customHeight="1" x14ac:dyDescent="0.35">
      <c r="A20" s="54">
        <f t="shared" si="1"/>
        <v>16</v>
      </c>
      <c r="B20" s="110"/>
      <c r="C20" s="150"/>
      <c r="D20" s="154"/>
      <c r="E20" s="57" t="str">
        <f t="shared" si="2"/>
        <v>C16</v>
      </c>
      <c r="F20" s="19" t="s">
        <v>207</v>
      </c>
      <c r="G20" s="29" t="s">
        <v>190</v>
      </c>
      <c r="H20" s="26">
        <v>20</v>
      </c>
      <c r="I20" s="26" t="s">
        <v>38</v>
      </c>
      <c r="J20" s="26" t="s">
        <v>35</v>
      </c>
      <c r="K20" s="26"/>
      <c r="L20" s="91" t="s">
        <v>80</v>
      </c>
      <c r="M20" s="91" t="s">
        <v>80</v>
      </c>
      <c r="N20" s="102"/>
      <c r="O20" s="26">
        <f t="shared" si="3"/>
        <v>0</v>
      </c>
      <c r="P20" s="119"/>
      <c r="Q20" s="34"/>
      <c r="R20" s="35"/>
    </row>
    <row r="21" spans="1:18" ht="46.5" customHeight="1" x14ac:dyDescent="0.35">
      <c r="A21" s="54">
        <f t="shared" si="1"/>
        <v>17</v>
      </c>
      <c r="B21" s="110"/>
      <c r="C21" s="150"/>
      <c r="D21" s="154"/>
      <c r="E21" s="57" t="str">
        <f t="shared" si="2"/>
        <v>C17</v>
      </c>
      <c r="F21" s="19" t="s">
        <v>208</v>
      </c>
      <c r="G21" s="29" t="s">
        <v>190</v>
      </c>
      <c r="H21" s="26">
        <v>20</v>
      </c>
      <c r="I21" s="26" t="s">
        <v>38</v>
      </c>
      <c r="J21" s="26" t="s">
        <v>35</v>
      </c>
      <c r="K21" s="26"/>
      <c r="L21" s="91" t="s">
        <v>80</v>
      </c>
      <c r="M21" s="91" t="s">
        <v>80</v>
      </c>
      <c r="N21" s="102"/>
      <c r="O21" s="26">
        <f t="shared" si="3"/>
        <v>0</v>
      </c>
      <c r="P21" s="119"/>
      <c r="Q21" s="34"/>
      <c r="R21" s="35"/>
    </row>
    <row r="22" spans="1:18" ht="46.5" customHeight="1" x14ac:dyDescent="0.35">
      <c r="A22" s="54">
        <f t="shared" si="1"/>
        <v>18</v>
      </c>
      <c r="B22" s="110"/>
      <c r="C22" s="150"/>
      <c r="D22" s="154"/>
      <c r="E22" s="57" t="str">
        <f t="shared" si="2"/>
        <v>C18</v>
      </c>
      <c r="F22" s="19" t="s">
        <v>209</v>
      </c>
      <c r="G22" s="29" t="s">
        <v>190</v>
      </c>
      <c r="H22" s="26">
        <v>10</v>
      </c>
      <c r="I22" s="26" t="s">
        <v>38</v>
      </c>
      <c r="J22" s="26" t="s">
        <v>35</v>
      </c>
      <c r="K22" s="26"/>
      <c r="L22" s="91" t="s">
        <v>80</v>
      </c>
      <c r="M22" s="91" t="s">
        <v>80</v>
      </c>
      <c r="N22" s="102"/>
      <c r="O22" s="26">
        <f t="shared" si="3"/>
        <v>0</v>
      </c>
      <c r="P22" s="119"/>
      <c r="Q22" s="34"/>
      <c r="R22" s="35"/>
    </row>
    <row r="23" spans="1:18" ht="46.5" customHeight="1" x14ac:dyDescent="0.35">
      <c r="A23" s="54">
        <f t="shared" si="1"/>
        <v>19</v>
      </c>
      <c r="B23" s="110"/>
      <c r="C23" s="150"/>
      <c r="D23" s="154"/>
      <c r="E23" s="57" t="str">
        <f t="shared" si="2"/>
        <v>C19</v>
      </c>
      <c r="F23" s="19" t="s">
        <v>210</v>
      </c>
      <c r="G23" s="29" t="s">
        <v>178</v>
      </c>
      <c r="H23" s="26">
        <v>40</v>
      </c>
      <c r="I23" s="26" t="s">
        <v>38</v>
      </c>
      <c r="J23" s="26" t="s">
        <v>35</v>
      </c>
      <c r="K23" s="26"/>
      <c r="L23" s="91" t="s">
        <v>80</v>
      </c>
      <c r="M23" s="91" t="s">
        <v>80</v>
      </c>
      <c r="N23" s="102"/>
      <c r="O23" s="26">
        <f t="shared" si="3"/>
        <v>0</v>
      </c>
      <c r="P23" s="119"/>
      <c r="Q23" s="34"/>
      <c r="R23" s="35"/>
    </row>
    <row r="24" spans="1:18" ht="46.5" customHeight="1" x14ac:dyDescent="0.35">
      <c r="A24" s="54">
        <f t="shared" si="1"/>
        <v>20</v>
      </c>
      <c r="B24" s="110"/>
      <c r="C24" s="150"/>
      <c r="D24" s="154"/>
      <c r="E24" s="57" t="str">
        <f t="shared" si="2"/>
        <v>C20</v>
      </c>
      <c r="F24" s="19" t="s">
        <v>211</v>
      </c>
      <c r="G24" s="29" t="s">
        <v>178</v>
      </c>
      <c r="H24" s="26">
        <v>25</v>
      </c>
      <c r="I24" s="26" t="s">
        <v>38</v>
      </c>
      <c r="J24" s="26" t="s">
        <v>35</v>
      </c>
      <c r="K24" s="26"/>
      <c r="L24" s="91" t="s">
        <v>80</v>
      </c>
      <c r="M24" s="91" t="s">
        <v>80</v>
      </c>
      <c r="N24" s="102"/>
      <c r="O24" s="26">
        <f t="shared" si="3"/>
        <v>0</v>
      </c>
      <c r="P24" s="119"/>
      <c r="Q24" s="34"/>
      <c r="R24" s="35"/>
    </row>
    <row r="25" spans="1:18" ht="46.5" customHeight="1" x14ac:dyDescent="0.35">
      <c r="A25" s="54">
        <f t="shared" si="1"/>
        <v>21</v>
      </c>
      <c r="B25" s="110"/>
      <c r="C25" s="150"/>
      <c r="D25" s="154"/>
      <c r="E25" s="57" t="str">
        <f t="shared" si="2"/>
        <v>C21</v>
      </c>
      <c r="F25" s="19" t="s">
        <v>277</v>
      </c>
      <c r="G25" s="29" t="s">
        <v>178</v>
      </c>
      <c r="H25" s="26">
        <v>25</v>
      </c>
      <c r="I25" s="26" t="s">
        <v>38</v>
      </c>
      <c r="J25" s="26" t="s">
        <v>35</v>
      </c>
      <c r="K25" s="26"/>
      <c r="L25" s="91" t="s">
        <v>80</v>
      </c>
      <c r="M25" s="91" t="s">
        <v>80</v>
      </c>
      <c r="N25" s="102"/>
      <c r="O25" s="26">
        <f t="shared" si="3"/>
        <v>0</v>
      </c>
      <c r="P25" s="119"/>
      <c r="Q25" s="34"/>
      <c r="R25" s="35"/>
    </row>
    <row r="26" spans="1:18" ht="46.5" customHeight="1" x14ac:dyDescent="0.35">
      <c r="A26" s="54">
        <f t="shared" si="1"/>
        <v>22</v>
      </c>
      <c r="B26" s="110"/>
      <c r="C26" s="150"/>
      <c r="D26" s="154"/>
      <c r="E26" s="57" t="str">
        <f t="shared" si="2"/>
        <v>C22</v>
      </c>
      <c r="F26" s="19" t="s">
        <v>278</v>
      </c>
      <c r="G26" s="29" t="s">
        <v>178</v>
      </c>
      <c r="H26" s="26">
        <v>15</v>
      </c>
      <c r="I26" s="26" t="s">
        <v>38</v>
      </c>
      <c r="J26" s="26" t="s">
        <v>35</v>
      </c>
      <c r="K26" s="26"/>
      <c r="L26" s="91" t="s">
        <v>80</v>
      </c>
      <c r="M26" s="91" t="s">
        <v>80</v>
      </c>
      <c r="N26" s="102"/>
      <c r="O26" s="26">
        <f t="shared" si="3"/>
        <v>0</v>
      </c>
      <c r="P26" s="119"/>
      <c r="Q26" s="34"/>
      <c r="R26" s="35"/>
    </row>
    <row r="27" spans="1:18" ht="46.5" customHeight="1" x14ac:dyDescent="0.35">
      <c r="A27" s="54"/>
      <c r="B27" s="110"/>
      <c r="C27" s="150"/>
      <c r="D27" s="154"/>
      <c r="E27" s="57" t="str">
        <f t="shared" si="2"/>
        <v>C23</v>
      </c>
      <c r="F27" s="19" t="s">
        <v>213</v>
      </c>
      <c r="G27" s="29" t="s">
        <v>178</v>
      </c>
      <c r="H27" s="26">
        <v>25</v>
      </c>
      <c r="I27" s="26" t="s">
        <v>38</v>
      </c>
      <c r="J27" s="26" t="s">
        <v>35</v>
      </c>
      <c r="K27" s="26"/>
      <c r="L27" s="91" t="s">
        <v>80</v>
      </c>
      <c r="M27" s="91" t="s">
        <v>80</v>
      </c>
      <c r="N27" s="102"/>
      <c r="O27" s="26">
        <f t="shared" si="3"/>
        <v>0</v>
      </c>
      <c r="P27" s="119"/>
    </row>
    <row r="28" spans="1:18" ht="46.5" customHeight="1" x14ac:dyDescent="0.35">
      <c r="A28" s="54">
        <f t="shared" si="1"/>
        <v>24</v>
      </c>
      <c r="B28" s="110"/>
      <c r="C28" s="150"/>
      <c r="D28" s="154"/>
      <c r="E28" s="57" t="str">
        <f t="shared" si="2"/>
        <v>C24</v>
      </c>
      <c r="F28" s="19" t="s">
        <v>212</v>
      </c>
      <c r="G28" s="29" t="s">
        <v>178</v>
      </c>
      <c r="H28" s="26">
        <v>15</v>
      </c>
      <c r="I28" s="26" t="s">
        <v>38</v>
      </c>
      <c r="J28" s="26" t="s">
        <v>35</v>
      </c>
      <c r="K28" s="26"/>
      <c r="L28" s="91" t="s">
        <v>80</v>
      </c>
      <c r="M28" s="91" t="s">
        <v>80</v>
      </c>
      <c r="N28" s="102"/>
      <c r="O28" s="26">
        <f t="shared" si="3"/>
        <v>0</v>
      </c>
      <c r="P28" s="120"/>
    </row>
    <row r="29" spans="1:18" ht="29" x14ac:dyDescent="0.35">
      <c r="A29" s="54">
        <f t="shared" si="1"/>
        <v>25</v>
      </c>
      <c r="B29" s="110"/>
      <c r="C29" s="150"/>
      <c r="D29" s="152" t="s">
        <v>44</v>
      </c>
      <c r="E29" s="57" t="str">
        <f t="shared" si="2"/>
        <v>C25</v>
      </c>
      <c r="F29" s="45" t="s">
        <v>11</v>
      </c>
      <c r="G29" s="29" t="s">
        <v>12</v>
      </c>
      <c r="H29" s="26" t="s">
        <v>10</v>
      </c>
      <c r="I29" s="26" t="s">
        <v>38</v>
      </c>
      <c r="J29" s="26" t="s">
        <v>35</v>
      </c>
      <c r="K29" s="29" t="s">
        <v>137</v>
      </c>
      <c r="L29" s="91" t="s">
        <v>80</v>
      </c>
      <c r="M29" s="91" t="s">
        <v>80</v>
      </c>
      <c r="N29" s="102"/>
      <c r="O29" s="26">
        <f t="shared" si="3"/>
        <v>0</v>
      </c>
      <c r="P29" s="49"/>
      <c r="Q29" s="34"/>
      <c r="R29" s="35"/>
    </row>
    <row r="30" spans="1:18" ht="31" customHeight="1" x14ac:dyDescent="0.35">
      <c r="A30" s="54">
        <f t="shared" si="1"/>
        <v>26</v>
      </c>
      <c r="B30" s="110"/>
      <c r="C30" s="150"/>
      <c r="D30" s="152"/>
      <c r="E30" s="57" t="str">
        <f t="shared" si="2"/>
        <v>C26</v>
      </c>
      <c r="F30" s="45" t="s">
        <v>13</v>
      </c>
      <c r="G30" s="29" t="s">
        <v>12</v>
      </c>
      <c r="H30" s="26" t="s">
        <v>4</v>
      </c>
      <c r="I30" s="26" t="s">
        <v>38</v>
      </c>
      <c r="J30" s="26" t="s">
        <v>35</v>
      </c>
      <c r="K30" s="29" t="s">
        <v>137</v>
      </c>
      <c r="L30" s="91" t="s">
        <v>80</v>
      </c>
      <c r="M30" s="91" t="s">
        <v>80</v>
      </c>
      <c r="N30" s="102"/>
      <c r="O30" s="26">
        <f t="shared" si="3"/>
        <v>0</v>
      </c>
      <c r="P30" s="49"/>
      <c r="Q30" s="34"/>
      <c r="R30" s="35"/>
    </row>
    <row r="31" spans="1:18" ht="29" x14ac:dyDescent="0.35">
      <c r="A31" s="54">
        <f t="shared" si="1"/>
        <v>27</v>
      </c>
      <c r="B31" s="110"/>
      <c r="C31" s="150"/>
      <c r="D31" s="152" t="s">
        <v>45</v>
      </c>
      <c r="E31" s="57" t="str">
        <f t="shared" si="2"/>
        <v>C27</v>
      </c>
      <c r="F31" s="45" t="s">
        <v>144</v>
      </c>
      <c r="G31" s="29" t="s">
        <v>228</v>
      </c>
      <c r="H31" s="26">
        <v>2</v>
      </c>
      <c r="I31" s="26" t="s">
        <v>38</v>
      </c>
      <c r="J31" s="26" t="s">
        <v>35</v>
      </c>
      <c r="K31" s="29" t="s">
        <v>137</v>
      </c>
      <c r="L31" s="91" t="s">
        <v>80</v>
      </c>
      <c r="M31" s="91" t="s">
        <v>80</v>
      </c>
      <c r="N31" s="102"/>
      <c r="O31" s="26">
        <f>MIN(10,N31*H31)</f>
        <v>0</v>
      </c>
      <c r="P31" s="49"/>
      <c r="Q31" s="34"/>
      <c r="R31" s="35"/>
    </row>
    <row r="32" spans="1:18" ht="63" customHeight="1" x14ac:dyDescent="0.35">
      <c r="A32" s="54">
        <f t="shared" si="1"/>
        <v>28</v>
      </c>
      <c r="B32" s="110"/>
      <c r="C32" s="150"/>
      <c r="D32" s="152"/>
      <c r="E32" s="57" t="str">
        <f t="shared" si="2"/>
        <v>C28</v>
      </c>
      <c r="F32" s="45" t="s">
        <v>130</v>
      </c>
      <c r="G32" s="29" t="s">
        <v>229</v>
      </c>
      <c r="H32" s="26">
        <v>2</v>
      </c>
      <c r="I32" s="26" t="s">
        <v>38</v>
      </c>
      <c r="J32" s="26" t="s">
        <v>35</v>
      </c>
      <c r="K32" s="29" t="s">
        <v>137</v>
      </c>
      <c r="L32" s="91" t="s">
        <v>80</v>
      </c>
      <c r="M32" s="91" t="s">
        <v>80</v>
      </c>
      <c r="N32" s="102"/>
      <c r="O32" s="26">
        <f>MIN(10,N32*H32)</f>
        <v>0</v>
      </c>
      <c r="P32" s="49"/>
      <c r="Q32" s="34"/>
      <c r="R32" s="35"/>
    </row>
    <row r="33" spans="1:18" ht="50.15" customHeight="1" x14ac:dyDescent="0.35">
      <c r="A33" s="54">
        <f t="shared" si="1"/>
        <v>29</v>
      </c>
      <c r="B33" s="110"/>
      <c r="C33" s="150"/>
      <c r="D33" s="155" t="s">
        <v>177</v>
      </c>
      <c r="E33" s="31" t="str">
        <f t="shared" si="2"/>
        <v>C29</v>
      </c>
      <c r="F33" s="27" t="s">
        <v>263</v>
      </c>
      <c r="G33" s="29" t="s">
        <v>14</v>
      </c>
      <c r="H33" s="26">
        <v>100</v>
      </c>
      <c r="I33" s="26" t="s">
        <v>38</v>
      </c>
      <c r="J33" s="26" t="s">
        <v>35</v>
      </c>
      <c r="K33" s="49" t="s">
        <v>141</v>
      </c>
      <c r="L33" s="91" t="s">
        <v>80</v>
      </c>
      <c r="M33" s="91" t="s">
        <v>80</v>
      </c>
      <c r="N33" s="102"/>
      <c r="O33" s="26">
        <f t="shared" ref="O33:O38" si="4">N33*H33</f>
        <v>0</v>
      </c>
      <c r="P33" s="49"/>
      <c r="Q33" s="34"/>
      <c r="R33" s="35"/>
    </row>
    <row r="34" spans="1:18" ht="50.15" customHeight="1" x14ac:dyDescent="0.35">
      <c r="A34" s="54">
        <f t="shared" si="1"/>
        <v>30</v>
      </c>
      <c r="B34" s="110"/>
      <c r="C34" s="150"/>
      <c r="D34" s="154"/>
      <c r="E34" s="31" t="str">
        <f t="shared" si="2"/>
        <v>C30</v>
      </c>
      <c r="F34" s="27" t="s">
        <v>264</v>
      </c>
      <c r="G34" s="29" t="s">
        <v>14</v>
      </c>
      <c r="H34" s="26">
        <v>75</v>
      </c>
      <c r="I34" s="26" t="s">
        <v>38</v>
      </c>
      <c r="J34" s="26" t="s">
        <v>35</v>
      </c>
      <c r="K34" s="49" t="s">
        <v>141</v>
      </c>
      <c r="L34" s="91" t="s">
        <v>80</v>
      </c>
      <c r="M34" s="91" t="s">
        <v>80</v>
      </c>
      <c r="N34" s="102"/>
      <c r="O34" s="26">
        <f t="shared" si="4"/>
        <v>0</v>
      </c>
      <c r="P34" s="49"/>
      <c r="Q34" s="34"/>
      <c r="R34" s="35"/>
    </row>
    <row r="35" spans="1:18" ht="50.15" customHeight="1" x14ac:dyDescent="0.35">
      <c r="A35" s="54">
        <f t="shared" si="1"/>
        <v>31</v>
      </c>
      <c r="B35" s="110"/>
      <c r="C35" s="150"/>
      <c r="D35" s="154"/>
      <c r="E35" s="31" t="str">
        <f t="shared" si="2"/>
        <v>C31</v>
      </c>
      <c r="F35" s="27" t="s">
        <v>265</v>
      </c>
      <c r="G35" s="29" t="s">
        <v>14</v>
      </c>
      <c r="H35" s="26">
        <v>75</v>
      </c>
      <c r="I35" s="26" t="s">
        <v>38</v>
      </c>
      <c r="J35" s="26" t="s">
        <v>35</v>
      </c>
      <c r="K35" s="49" t="s">
        <v>141</v>
      </c>
      <c r="L35" s="91" t="s">
        <v>80</v>
      </c>
      <c r="M35" s="91" t="s">
        <v>80</v>
      </c>
      <c r="N35" s="102"/>
      <c r="O35" s="26">
        <f t="shared" si="4"/>
        <v>0</v>
      </c>
      <c r="P35" s="49"/>
      <c r="Q35" s="34"/>
      <c r="R35" s="35"/>
    </row>
    <row r="36" spans="1:18" ht="50.15" customHeight="1" x14ac:dyDescent="0.35">
      <c r="A36" s="54">
        <f t="shared" si="1"/>
        <v>32</v>
      </c>
      <c r="B36" s="110"/>
      <c r="C36" s="150"/>
      <c r="D36" s="154"/>
      <c r="E36" s="31" t="str">
        <f t="shared" si="2"/>
        <v>C32</v>
      </c>
      <c r="F36" s="45" t="s">
        <v>266</v>
      </c>
      <c r="G36" s="29" t="s">
        <v>14</v>
      </c>
      <c r="H36" s="26">
        <v>50</v>
      </c>
      <c r="I36" s="26" t="s">
        <v>38</v>
      </c>
      <c r="J36" s="26" t="s">
        <v>35</v>
      </c>
      <c r="K36" s="49" t="s">
        <v>141</v>
      </c>
      <c r="L36" s="91" t="s">
        <v>80</v>
      </c>
      <c r="M36" s="91" t="s">
        <v>80</v>
      </c>
      <c r="N36" s="102"/>
      <c r="O36" s="26">
        <f t="shared" si="4"/>
        <v>0</v>
      </c>
      <c r="P36" s="49"/>
      <c r="R36" s="2"/>
    </row>
    <row r="37" spans="1:18" ht="29.5" customHeight="1" x14ac:dyDescent="0.35">
      <c r="A37" s="54">
        <f t="shared" si="1"/>
        <v>33</v>
      </c>
      <c r="B37" s="110"/>
      <c r="C37" s="150"/>
      <c r="D37" s="154"/>
      <c r="E37" s="31" t="str">
        <f t="shared" si="2"/>
        <v>C33</v>
      </c>
      <c r="F37" s="45" t="s">
        <v>267</v>
      </c>
      <c r="G37" s="29" t="s">
        <v>14</v>
      </c>
      <c r="H37" s="26" t="s">
        <v>1</v>
      </c>
      <c r="I37" s="26" t="s">
        <v>38</v>
      </c>
      <c r="J37" s="26" t="s">
        <v>35</v>
      </c>
      <c r="K37" s="49" t="s">
        <v>141</v>
      </c>
      <c r="L37" s="91" t="s">
        <v>80</v>
      </c>
      <c r="M37" s="91" t="s">
        <v>80</v>
      </c>
      <c r="N37" s="102"/>
      <c r="O37" s="26">
        <f t="shared" si="4"/>
        <v>0</v>
      </c>
      <c r="P37" s="49"/>
      <c r="Q37" s="34"/>
      <c r="R37" s="35"/>
    </row>
    <row r="38" spans="1:18" ht="29" x14ac:dyDescent="0.35">
      <c r="A38" s="54">
        <f t="shared" si="1"/>
        <v>34</v>
      </c>
      <c r="B38" s="110"/>
      <c r="C38" s="150"/>
      <c r="D38" s="154"/>
      <c r="E38" s="31" t="str">
        <f t="shared" si="2"/>
        <v>C34</v>
      </c>
      <c r="F38" s="45" t="s">
        <v>268</v>
      </c>
      <c r="G38" s="29" t="s">
        <v>14</v>
      </c>
      <c r="H38" s="26" t="s">
        <v>3</v>
      </c>
      <c r="I38" s="26" t="s">
        <v>38</v>
      </c>
      <c r="J38" s="26" t="s">
        <v>35</v>
      </c>
      <c r="K38" s="49" t="s">
        <v>141</v>
      </c>
      <c r="L38" s="91" t="s">
        <v>80</v>
      </c>
      <c r="M38" s="91" t="s">
        <v>80</v>
      </c>
      <c r="N38" s="102"/>
      <c r="O38" s="50">
        <f t="shared" si="4"/>
        <v>0</v>
      </c>
      <c r="P38" s="49"/>
      <c r="Q38" s="34"/>
      <c r="R38" s="35"/>
    </row>
    <row r="39" spans="1:18" ht="55" customHeight="1" x14ac:dyDescent="0.35">
      <c r="A39" s="54">
        <f t="shared" si="1"/>
        <v>35</v>
      </c>
      <c r="B39" s="110"/>
      <c r="C39" s="150"/>
      <c r="D39" s="154"/>
      <c r="E39" s="57" t="str">
        <f t="shared" si="2"/>
        <v>C35</v>
      </c>
      <c r="F39" s="45" t="s">
        <v>269</v>
      </c>
      <c r="G39" s="49" t="s">
        <v>246</v>
      </c>
      <c r="H39" s="50">
        <v>20</v>
      </c>
      <c r="I39" s="50" t="s">
        <v>38</v>
      </c>
      <c r="J39" s="50" t="s">
        <v>35</v>
      </c>
      <c r="K39" s="77" t="s">
        <v>230</v>
      </c>
      <c r="L39" s="91" t="s">
        <v>80</v>
      </c>
      <c r="M39" s="91" t="s">
        <v>80</v>
      </c>
      <c r="N39" s="103"/>
      <c r="O39" s="50">
        <f>N39*H39/100</f>
        <v>0</v>
      </c>
      <c r="P39" s="49" t="s">
        <v>307</v>
      </c>
      <c r="R39" s="35"/>
    </row>
    <row r="40" spans="1:18" ht="43.5" x14ac:dyDescent="0.35">
      <c r="A40" s="54">
        <f t="shared" si="1"/>
        <v>36</v>
      </c>
      <c r="B40" s="110"/>
      <c r="C40" s="150"/>
      <c r="D40" s="154"/>
      <c r="E40" s="31" t="str">
        <f t="shared" si="2"/>
        <v>C36</v>
      </c>
      <c r="F40" s="45" t="s">
        <v>270</v>
      </c>
      <c r="G40" s="49" t="s">
        <v>244</v>
      </c>
      <c r="H40" s="26">
        <v>2.5</v>
      </c>
      <c r="I40" s="26" t="s">
        <v>38</v>
      </c>
      <c r="J40" s="26" t="s">
        <v>35</v>
      </c>
      <c r="K40" s="29" t="s">
        <v>142</v>
      </c>
      <c r="L40" s="91" t="s">
        <v>80</v>
      </c>
      <c r="M40" s="91" t="s">
        <v>80</v>
      </c>
      <c r="N40" s="102"/>
      <c r="O40" s="50">
        <f>MIN(10,N40*H40)</f>
        <v>0</v>
      </c>
      <c r="P40" s="27"/>
      <c r="R40" s="35"/>
    </row>
    <row r="41" spans="1:18" ht="43.5" x14ac:dyDescent="0.35">
      <c r="A41" s="54">
        <f t="shared" si="1"/>
        <v>37</v>
      </c>
      <c r="B41" s="110"/>
      <c r="C41" s="150"/>
      <c r="D41" s="154"/>
      <c r="E41" s="31" t="str">
        <f t="shared" si="2"/>
        <v>C37</v>
      </c>
      <c r="F41" s="45" t="s">
        <v>271</v>
      </c>
      <c r="G41" s="49" t="s">
        <v>244</v>
      </c>
      <c r="H41" s="26">
        <v>0.75</v>
      </c>
      <c r="I41" s="26" t="s">
        <v>38</v>
      </c>
      <c r="J41" s="26" t="s">
        <v>35</v>
      </c>
      <c r="K41" s="29" t="s">
        <v>142</v>
      </c>
      <c r="L41" s="91" t="s">
        <v>80</v>
      </c>
      <c r="M41" s="91" t="s">
        <v>80</v>
      </c>
      <c r="N41" s="102"/>
      <c r="O41" s="50">
        <f>MIN(10,N41*H41)</f>
        <v>0</v>
      </c>
      <c r="P41" s="27"/>
      <c r="R41" s="35"/>
    </row>
    <row r="42" spans="1:18" ht="43.5" x14ac:dyDescent="0.35">
      <c r="A42" s="54">
        <f t="shared" si="1"/>
        <v>38</v>
      </c>
      <c r="B42" s="110"/>
      <c r="C42" s="150"/>
      <c r="D42" s="154"/>
      <c r="E42" s="31" t="str">
        <f t="shared" si="2"/>
        <v>C38</v>
      </c>
      <c r="F42" s="45" t="s">
        <v>272</v>
      </c>
      <c r="G42" s="49" t="s">
        <v>245</v>
      </c>
      <c r="H42" s="26" t="s">
        <v>15</v>
      </c>
      <c r="I42" s="26" t="s">
        <v>38</v>
      </c>
      <c r="J42" s="26" t="s">
        <v>35</v>
      </c>
      <c r="K42" s="29" t="s">
        <v>142</v>
      </c>
      <c r="L42" s="91" t="s">
        <v>80</v>
      </c>
      <c r="M42" s="91" t="s">
        <v>80</v>
      </c>
      <c r="N42" s="102"/>
      <c r="O42" s="50">
        <f>MIN(6,N42*H42)</f>
        <v>0</v>
      </c>
      <c r="P42" s="27"/>
      <c r="R42" s="35"/>
    </row>
    <row r="43" spans="1:18" ht="43.5" x14ac:dyDescent="0.35">
      <c r="A43" s="54">
        <f t="shared" si="1"/>
        <v>39</v>
      </c>
      <c r="B43" s="110"/>
      <c r="C43" s="150"/>
      <c r="D43" s="154"/>
      <c r="E43" s="31" t="str">
        <f t="shared" si="2"/>
        <v>C39</v>
      </c>
      <c r="F43" s="45" t="s">
        <v>273</v>
      </c>
      <c r="G43" s="49" t="s">
        <v>245</v>
      </c>
      <c r="H43" s="26">
        <v>0.5</v>
      </c>
      <c r="I43" s="26" t="s">
        <v>38</v>
      </c>
      <c r="J43" s="26" t="s">
        <v>35</v>
      </c>
      <c r="K43" s="29" t="s">
        <v>142</v>
      </c>
      <c r="L43" s="91" t="s">
        <v>80</v>
      </c>
      <c r="M43" s="91" t="s">
        <v>80</v>
      </c>
      <c r="N43" s="102"/>
      <c r="O43" s="50">
        <f>MIN(6,N43*H43)</f>
        <v>0</v>
      </c>
      <c r="P43" s="27"/>
      <c r="R43" s="35"/>
    </row>
    <row r="44" spans="1:18" x14ac:dyDescent="0.35">
      <c r="A44" s="54">
        <f t="shared" si="1"/>
        <v>40</v>
      </c>
      <c r="B44" s="110"/>
      <c r="C44" s="150"/>
      <c r="D44" s="152" t="s">
        <v>176</v>
      </c>
      <c r="E44" s="31" t="str">
        <f t="shared" si="2"/>
        <v>C40</v>
      </c>
      <c r="F44" s="27" t="s">
        <v>145</v>
      </c>
      <c r="G44" s="49" t="s">
        <v>16</v>
      </c>
      <c r="H44" s="26">
        <v>40</v>
      </c>
      <c r="I44" s="26" t="s">
        <v>38</v>
      </c>
      <c r="J44" s="26" t="s">
        <v>35</v>
      </c>
      <c r="K44" s="29" t="s">
        <v>141</v>
      </c>
      <c r="L44" s="91" t="s">
        <v>80</v>
      </c>
      <c r="M44" s="91" t="s">
        <v>80</v>
      </c>
      <c r="N44" s="102"/>
      <c r="O44" s="26">
        <f t="shared" ref="O44:O54" si="5">N44*H44</f>
        <v>0</v>
      </c>
      <c r="P44" s="29"/>
      <c r="Q44" s="34"/>
      <c r="R44" s="35"/>
    </row>
    <row r="45" spans="1:18" x14ac:dyDescent="0.35">
      <c r="A45" s="54">
        <f t="shared" si="1"/>
        <v>41</v>
      </c>
      <c r="B45" s="110"/>
      <c r="C45" s="150"/>
      <c r="D45" s="152"/>
      <c r="E45" s="31" t="str">
        <f t="shared" si="2"/>
        <v>C41</v>
      </c>
      <c r="F45" s="27" t="s">
        <v>146</v>
      </c>
      <c r="G45" s="49" t="s">
        <v>16</v>
      </c>
      <c r="H45" s="26">
        <v>10</v>
      </c>
      <c r="I45" s="26" t="s">
        <v>38</v>
      </c>
      <c r="J45" s="26" t="s">
        <v>35</v>
      </c>
      <c r="K45" s="29" t="s">
        <v>141</v>
      </c>
      <c r="L45" s="91" t="s">
        <v>80</v>
      </c>
      <c r="M45" s="91" t="s">
        <v>80</v>
      </c>
      <c r="N45" s="102"/>
      <c r="O45" s="26">
        <f t="shared" si="5"/>
        <v>0</v>
      </c>
      <c r="P45" s="29"/>
      <c r="Q45" s="34"/>
      <c r="R45" s="35"/>
    </row>
    <row r="46" spans="1:18" x14ac:dyDescent="0.35">
      <c r="A46" s="54">
        <f t="shared" si="1"/>
        <v>42</v>
      </c>
      <c r="B46" s="110"/>
      <c r="C46" s="150"/>
      <c r="D46" s="152"/>
      <c r="E46" s="31" t="str">
        <f t="shared" si="2"/>
        <v>C42</v>
      </c>
      <c r="F46" s="27" t="s">
        <v>147</v>
      </c>
      <c r="G46" s="49" t="s">
        <v>16</v>
      </c>
      <c r="H46" s="26">
        <v>20</v>
      </c>
      <c r="I46" s="26" t="s">
        <v>38</v>
      </c>
      <c r="J46" s="26" t="s">
        <v>35</v>
      </c>
      <c r="K46" s="29" t="s">
        <v>141</v>
      </c>
      <c r="L46" s="91" t="s">
        <v>80</v>
      </c>
      <c r="M46" s="91" t="s">
        <v>80</v>
      </c>
      <c r="N46" s="102"/>
      <c r="O46" s="26">
        <f t="shared" si="5"/>
        <v>0</v>
      </c>
      <c r="P46" s="29"/>
      <c r="Q46" s="34"/>
      <c r="R46" s="35"/>
    </row>
    <row r="47" spans="1:18" ht="49" customHeight="1" x14ac:dyDescent="0.35">
      <c r="A47" s="54">
        <f t="shared" si="1"/>
        <v>43</v>
      </c>
      <c r="B47" s="110"/>
      <c r="C47" s="150"/>
      <c r="D47" s="152"/>
      <c r="E47" s="31" t="str">
        <f t="shared" si="2"/>
        <v>C43</v>
      </c>
      <c r="F47" s="27" t="s">
        <v>148</v>
      </c>
      <c r="G47" s="49" t="s">
        <v>16</v>
      </c>
      <c r="H47" s="26">
        <v>5</v>
      </c>
      <c r="I47" s="26" t="s">
        <v>38</v>
      </c>
      <c r="J47" s="26" t="s">
        <v>35</v>
      </c>
      <c r="K47" s="29" t="s">
        <v>141</v>
      </c>
      <c r="L47" s="91" t="s">
        <v>80</v>
      </c>
      <c r="M47" s="91" t="s">
        <v>80</v>
      </c>
      <c r="N47" s="102"/>
      <c r="O47" s="26">
        <f t="shared" si="5"/>
        <v>0</v>
      </c>
      <c r="P47" s="29"/>
      <c r="R47" s="2"/>
    </row>
    <row r="48" spans="1:18" x14ac:dyDescent="0.35">
      <c r="A48" s="54">
        <f t="shared" si="1"/>
        <v>44</v>
      </c>
      <c r="B48" s="110"/>
      <c r="C48" s="150"/>
      <c r="D48" s="155" t="s">
        <v>46</v>
      </c>
      <c r="E48" s="31" t="str">
        <f t="shared" si="2"/>
        <v>C44</v>
      </c>
      <c r="F48" s="27" t="s">
        <v>123</v>
      </c>
      <c r="G48" s="29" t="s">
        <v>17</v>
      </c>
      <c r="H48" s="26">
        <v>100</v>
      </c>
      <c r="I48" s="26" t="s">
        <v>38</v>
      </c>
      <c r="J48" s="26" t="s">
        <v>35</v>
      </c>
      <c r="K48" s="29" t="s">
        <v>143</v>
      </c>
      <c r="L48" s="91" t="s">
        <v>80</v>
      </c>
      <c r="M48" s="91" t="s">
        <v>80</v>
      </c>
      <c r="N48" s="102"/>
      <c r="O48" s="26">
        <f t="shared" si="5"/>
        <v>0</v>
      </c>
      <c r="P48" s="29"/>
      <c r="Q48" s="34"/>
      <c r="R48" s="35"/>
    </row>
    <row r="49" spans="1:21" x14ac:dyDescent="0.35">
      <c r="A49" s="54">
        <f t="shared" si="1"/>
        <v>45</v>
      </c>
      <c r="B49" s="110"/>
      <c r="C49" s="150"/>
      <c r="D49" s="154"/>
      <c r="E49" s="31" t="str">
        <f t="shared" si="2"/>
        <v>C45</v>
      </c>
      <c r="F49" s="27" t="s">
        <v>124</v>
      </c>
      <c r="G49" s="29" t="s">
        <v>17</v>
      </c>
      <c r="H49" s="26">
        <v>75</v>
      </c>
      <c r="I49" s="26" t="s">
        <v>38</v>
      </c>
      <c r="J49" s="26" t="s">
        <v>35</v>
      </c>
      <c r="K49" s="29" t="s">
        <v>143</v>
      </c>
      <c r="L49" s="91" t="s">
        <v>80</v>
      </c>
      <c r="M49" s="91" t="s">
        <v>80</v>
      </c>
      <c r="N49" s="102"/>
      <c r="O49" s="26">
        <f t="shared" si="5"/>
        <v>0</v>
      </c>
      <c r="P49" s="29"/>
      <c r="Q49" s="34"/>
      <c r="R49" s="35"/>
    </row>
    <row r="50" spans="1:21" ht="58" x14ac:dyDescent="0.35">
      <c r="A50" s="54">
        <f t="shared" si="1"/>
        <v>46</v>
      </c>
      <c r="B50" s="110"/>
      <c r="C50" s="150"/>
      <c r="D50" s="154"/>
      <c r="E50" s="31" t="str">
        <f t="shared" si="2"/>
        <v>C46</v>
      </c>
      <c r="F50" s="27" t="s">
        <v>132</v>
      </c>
      <c r="G50" s="29" t="s">
        <v>125</v>
      </c>
      <c r="H50" s="26">
        <v>30</v>
      </c>
      <c r="I50" s="26" t="s">
        <v>38</v>
      </c>
      <c r="J50" s="26" t="s">
        <v>35</v>
      </c>
      <c r="K50" s="29" t="s">
        <v>143</v>
      </c>
      <c r="L50" s="91" t="s">
        <v>80</v>
      </c>
      <c r="M50" s="91" t="s">
        <v>80</v>
      </c>
      <c r="N50" s="102"/>
      <c r="O50" s="26">
        <f t="shared" si="5"/>
        <v>0</v>
      </c>
      <c r="P50" s="29"/>
      <c r="Q50" s="34"/>
      <c r="R50" s="35"/>
    </row>
    <row r="51" spans="1:21" ht="29" x14ac:dyDescent="0.35">
      <c r="A51" s="54">
        <f t="shared" si="1"/>
        <v>47</v>
      </c>
      <c r="B51" s="110"/>
      <c r="C51" s="150"/>
      <c r="D51" s="154"/>
      <c r="E51" s="31" t="str">
        <f t="shared" si="2"/>
        <v>C47</v>
      </c>
      <c r="F51" s="27" t="s">
        <v>180</v>
      </c>
      <c r="G51" s="44" t="s">
        <v>131</v>
      </c>
      <c r="H51" s="26">
        <v>100</v>
      </c>
      <c r="I51" s="26" t="s">
        <v>38</v>
      </c>
      <c r="J51" s="26" t="s">
        <v>35</v>
      </c>
      <c r="K51" s="29" t="s">
        <v>143</v>
      </c>
      <c r="L51" s="91" t="s">
        <v>80</v>
      </c>
      <c r="M51" s="91" t="s">
        <v>80</v>
      </c>
      <c r="N51" s="102"/>
      <c r="O51" s="26">
        <f t="shared" si="5"/>
        <v>0</v>
      </c>
      <c r="P51" s="29"/>
      <c r="Q51" s="34"/>
      <c r="R51" s="35"/>
    </row>
    <row r="52" spans="1:21" x14ac:dyDescent="0.35">
      <c r="A52" s="54">
        <f t="shared" si="1"/>
        <v>48</v>
      </c>
      <c r="B52" s="110"/>
      <c r="C52" s="150"/>
      <c r="D52" s="156"/>
      <c r="E52" s="31" t="str">
        <f t="shared" si="2"/>
        <v>C48</v>
      </c>
      <c r="F52" s="27" t="s">
        <v>134</v>
      </c>
      <c r="G52" s="29" t="s">
        <v>133</v>
      </c>
      <c r="H52" s="26">
        <v>30</v>
      </c>
      <c r="I52" s="26" t="s">
        <v>38</v>
      </c>
      <c r="J52" s="26" t="s">
        <v>35</v>
      </c>
      <c r="K52" s="29" t="s">
        <v>143</v>
      </c>
      <c r="L52" s="91" t="s">
        <v>80</v>
      </c>
      <c r="M52" s="91" t="s">
        <v>80</v>
      </c>
      <c r="N52" s="102"/>
      <c r="O52" s="26">
        <f t="shared" si="5"/>
        <v>0</v>
      </c>
      <c r="P52" s="29"/>
      <c r="Q52" s="34"/>
      <c r="R52" s="35"/>
    </row>
    <row r="53" spans="1:21" ht="20.5" customHeight="1" x14ac:dyDescent="0.35">
      <c r="A53" s="54">
        <f t="shared" si="1"/>
        <v>49</v>
      </c>
      <c r="B53" s="110"/>
      <c r="C53" s="150"/>
      <c r="D53" s="155" t="s">
        <v>191</v>
      </c>
      <c r="E53" s="57" t="str">
        <f t="shared" si="2"/>
        <v>C49</v>
      </c>
      <c r="F53" s="19" t="s">
        <v>215</v>
      </c>
      <c r="G53" s="3" t="s">
        <v>19</v>
      </c>
      <c r="H53" s="26">
        <v>10</v>
      </c>
      <c r="I53" s="3" t="s">
        <v>38</v>
      </c>
      <c r="J53" s="26" t="s">
        <v>35</v>
      </c>
      <c r="K53" s="26"/>
      <c r="L53" s="91" t="s">
        <v>80</v>
      </c>
      <c r="M53" s="91" t="s">
        <v>80</v>
      </c>
      <c r="N53" s="102"/>
      <c r="O53" s="26">
        <f t="shared" si="5"/>
        <v>0</v>
      </c>
      <c r="P53" s="29"/>
      <c r="Q53" s="34"/>
      <c r="R53" s="35"/>
      <c r="T53" s="78" t="s">
        <v>231</v>
      </c>
      <c r="U53" s="78" t="s">
        <v>232</v>
      </c>
    </row>
    <row r="54" spans="1:21" ht="81" customHeight="1" thickBot="1" x14ac:dyDescent="0.4">
      <c r="A54" s="54">
        <f t="shared" si="1"/>
        <v>50</v>
      </c>
      <c r="B54" s="111"/>
      <c r="C54" s="151"/>
      <c r="D54" s="157"/>
      <c r="E54" s="71" t="str">
        <f t="shared" si="2"/>
        <v>C50</v>
      </c>
      <c r="F54" s="72" t="s">
        <v>216</v>
      </c>
      <c r="G54" s="59" t="s">
        <v>19</v>
      </c>
      <c r="H54" s="60">
        <v>5</v>
      </c>
      <c r="I54" s="59" t="s">
        <v>38</v>
      </c>
      <c r="J54" s="60" t="s">
        <v>35</v>
      </c>
      <c r="K54" s="60"/>
      <c r="L54" s="92" t="s">
        <v>80</v>
      </c>
      <c r="M54" s="92" t="s">
        <v>80</v>
      </c>
      <c r="N54" s="104"/>
      <c r="O54" s="52">
        <f t="shared" si="5"/>
        <v>0</v>
      </c>
      <c r="P54" s="52"/>
      <c r="Q54" s="34"/>
      <c r="R54" s="35"/>
      <c r="S54" s="74" t="s">
        <v>221</v>
      </c>
      <c r="T54" s="43">
        <f>SUM(O5:O54)</f>
        <v>0</v>
      </c>
      <c r="U54" s="43">
        <f>MIN(SUM(O5:O54),300)</f>
        <v>0</v>
      </c>
    </row>
    <row r="55" spans="1:21" ht="41.15" customHeight="1" x14ac:dyDescent="0.35">
      <c r="A55" s="54">
        <f t="shared" si="1"/>
        <v>51</v>
      </c>
      <c r="B55" s="121"/>
      <c r="C55" s="132" t="s">
        <v>200</v>
      </c>
      <c r="D55" s="133" t="s">
        <v>188</v>
      </c>
      <c r="E55" s="50" t="str">
        <f t="shared" ref="E55:E78" si="6">"P" &amp; (ROW() - 54)</f>
        <v>P1</v>
      </c>
      <c r="F55" s="70" t="s">
        <v>217</v>
      </c>
      <c r="G55" s="3" t="s">
        <v>306</v>
      </c>
      <c r="H55" s="43"/>
      <c r="I55" s="3" t="s">
        <v>37</v>
      </c>
      <c r="J55" s="57" t="s">
        <v>36</v>
      </c>
      <c r="K55" s="43"/>
      <c r="L55" s="93" t="s">
        <v>80</v>
      </c>
      <c r="M55" s="93" t="s">
        <v>80</v>
      </c>
      <c r="N55" s="105"/>
      <c r="O55" s="65">
        <f>MIN(N55*30/350,90)</f>
        <v>0</v>
      </c>
      <c r="P55" s="79" t="s">
        <v>314</v>
      </c>
      <c r="Q55" s="34"/>
      <c r="R55" s="35"/>
    </row>
    <row r="56" spans="1:21" ht="41.15" customHeight="1" x14ac:dyDescent="0.35">
      <c r="A56" s="54"/>
      <c r="B56" s="121"/>
      <c r="C56" s="132"/>
      <c r="D56" s="133"/>
      <c r="E56" s="57" t="str">
        <f>"P" &amp; (ROW() - 54)</f>
        <v>P2</v>
      </c>
      <c r="F56" s="58" t="s">
        <v>192</v>
      </c>
      <c r="G56" s="57" t="s">
        <v>172</v>
      </c>
      <c r="H56" s="57">
        <v>0.5</v>
      </c>
      <c r="I56" s="57" t="s">
        <v>37</v>
      </c>
      <c r="J56" s="57" t="s">
        <v>36</v>
      </c>
      <c r="K56" s="57"/>
      <c r="L56" s="93" t="s">
        <v>80</v>
      </c>
      <c r="M56" s="93" t="s">
        <v>80</v>
      </c>
      <c r="N56" s="102"/>
      <c r="O56" s="26">
        <f>N56*H56</f>
        <v>0</v>
      </c>
      <c r="P56" s="45"/>
      <c r="Q56" s="34"/>
      <c r="R56" s="35"/>
    </row>
    <row r="57" spans="1:21" ht="41.15" customHeight="1" x14ac:dyDescent="0.35">
      <c r="A57" s="54">
        <f t="shared" si="1"/>
        <v>53</v>
      </c>
      <c r="B57" s="121"/>
      <c r="C57" s="132"/>
      <c r="D57" s="133"/>
      <c r="E57" s="50" t="str">
        <f t="shared" si="6"/>
        <v>P3</v>
      </c>
      <c r="F57" s="45" t="s">
        <v>193</v>
      </c>
      <c r="G57" s="50" t="s">
        <v>173</v>
      </c>
      <c r="H57" s="50">
        <v>2</v>
      </c>
      <c r="I57" s="50" t="s">
        <v>38</v>
      </c>
      <c r="J57" s="50" t="s">
        <v>35</v>
      </c>
      <c r="K57" s="29" t="s">
        <v>237</v>
      </c>
      <c r="L57" s="93" t="s">
        <v>80</v>
      </c>
      <c r="M57" s="93" t="s">
        <v>80</v>
      </c>
      <c r="N57" s="102"/>
      <c r="O57" s="26">
        <f>N57*H57</f>
        <v>0</v>
      </c>
      <c r="P57" s="45"/>
      <c r="Q57" s="34"/>
      <c r="R57" s="35"/>
    </row>
    <row r="58" spans="1:21" ht="41.15" customHeight="1" x14ac:dyDescent="0.35">
      <c r="A58" s="54"/>
      <c r="B58" s="121"/>
      <c r="C58" s="132"/>
      <c r="D58" s="133"/>
      <c r="E58" s="50" t="str">
        <f t="shared" si="6"/>
        <v>P4</v>
      </c>
      <c r="F58" s="45" t="s">
        <v>194</v>
      </c>
      <c r="G58" s="50" t="s">
        <v>173</v>
      </c>
      <c r="H58" s="50">
        <v>2</v>
      </c>
      <c r="I58" s="50" t="s">
        <v>38</v>
      </c>
      <c r="J58" s="50" t="s">
        <v>35</v>
      </c>
      <c r="K58" s="29" t="s">
        <v>237</v>
      </c>
      <c r="L58" s="93" t="s">
        <v>80</v>
      </c>
      <c r="M58" s="93" t="s">
        <v>80</v>
      </c>
      <c r="N58" s="102"/>
      <c r="O58" s="26">
        <f>N58*H58</f>
        <v>0</v>
      </c>
      <c r="P58" s="45"/>
      <c r="Q58" s="34"/>
      <c r="R58" s="35"/>
    </row>
    <row r="59" spans="1:21" ht="81.75" customHeight="1" x14ac:dyDescent="0.35">
      <c r="A59" s="54">
        <f t="shared" si="1"/>
        <v>55</v>
      </c>
      <c r="B59" s="121"/>
      <c r="C59" s="132"/>
      <c r="D59" s="134" t="s">
        <v>202</v>
      </c>
      <c r="E59" s="50" t="str">
        <f t="shared" si="6"/>
        <v>P5</v>
      </c>
      <c r="F59" s="55" t="s">
        <v>201</v>
      </c>
      <c r="G59" s="49" t="s">
        <v>290</v>
      </c>
      <c r="H59" s="50">
        <v>3</v>
      </c>
      <c r="I59" s="50" t="s">
        <v>37</v>
      </c>
      <c r="J59" s="50" t="s">
        <v>36</v>
      </c>
      <c r="K59" s="29"/>
      <c r="L59" s="93" t="s">
        <v>80</v>
      </c>
      <c r="M59" s="93" t="s">
        <v>80</v>
      </c>
      <c r="N59" s="102"/>
      <c r="O59" s="26">
        <f>MIN(72,N59*H59)</f>
        <v>0</v>
      </c>
      <c r="P59" s="45" t="s">
        <v>105</v>
      </c>
    </row>
    <row r="60" spans="1:21" ht="81.75" customHeight="1" x14ac:dyDescent="0.35">
      <c r="A60" s="54">
        <f t="shared" si="1"/>
        <v>56</v>
      </c>
      <c r="B60" s="121"/>
      <c r="C60" s="132"/>
      <c r="D60" s="133"/>
      <c r="E60" s="57" t="str">
        <f t="shared" si="6"/>
        <v>P6</v>
      </c>
      <c r="F60" s="27" t="s">
        <v>279</v>
      </c>
      <c r="G60" s="29" t="s">
        <v>291</v>
      </c>
      <c r="H60" s="26">
        <v>3.5</v>
      </c>
      <c r="I60" s="26" t="s">
        <v>117</v>
      </c>
      <c r="J60" s="26" t="s">
        <v>35</v>
      </c>
      <c r="K60" s="26"/>
      <c r="L60" s="93" t="s">
        <v>80</v>
      </c>
      <c r="M60" s="93" t="s">
        <v>80</v>
      </c>
      <c r="N60" s="102"/>
      <c r="O60" s="26">
        <f>MIN(84,N60*H60)</f>
        <v>0</v>
      </c>
      <c r="P60" s="45" t="s">
        <v>105</v>
      </c>
    </row>
    <row r="61" spans="1:21" ht="53.5" customHeight="1" x14ac:dyDescent="0.35">
      <c r="A61" s="54">
        <f t="shared" si="1"/>
        <v>57</v>
      </c>
      <c r="B61" s="121"/>
      <c r="C61" s="132"/>
      <c r="D61" s="133"/>
      <c r="E61" s="57" t="str">
        <f t="shared" si="6"/>
        <v>P7</v>
      </c>
      <c r="F61" s="27" t="s">
        <v>280</v>
      </c>
      <c r="G61" s="29" t="s">
        <v>292</v>
      </c>
      <c r="H61" s="26">
        <v>4</v>
      </c>
      <c r="I61" s="26" t="s">
        <v>117</v>
      </c>
      <c r="J61" s="26" t="s">
        <v>35</v>
      </c>
      <c r="K61" s="26"/>
      <c r="L61" s="93" t="s">
        <v>80</v>
      </c>
      <c r="M61" s="93" t="s">
        <v>80</v>
      </c>
      <c r="N61" s="102"/>
      <c r="O61" s="26">
        <f>MIN(48,N61*H61)</f>
        <v>0</v>
      </c>
      <c r="P61" s="27" t="s">
        <v>118</v>
      </c>
      <c r="Q61" s="34"/>
      <c r="R61" s="35"/>
    </row>
    <row r="62" spans="1:21" ht="108.5" customHeight="1" x14ac:dyDescent="0.35">
      <c r="A62" s="54">
        <f t="shared" si="1"/>
        <v>58</v>
      </c>
      <c r="B62" s="121"/>
      <c r="C62" s="132"/>
      <c r="D62" s="135"/>
      <c r="E62" s="57" t="str">
        <f t="shared" si="6"/>
        <v>P8</v>
      </c>
      <c r="F62" s="27" t="s">
        <v>281</v>
      </c>
      <c r="G62" s="29" t="s">
        <v>18</v>
      </c>
      <c r="H62" s="26">
        <v>20</v>
      </c>
      <c r="I62" s="26" t="s">
        <v>117</v>
      </c>
      <c r="J62" s="26" t="s">
        <v>35</v>
      </c>
      <c r="K62" s="26"/>
      <c r="L62" s="93" t="s">
        <v>80</v>
      </c>
      <c r="M62" s="93" t="s">
        <v>80</v>
      </c>
      <c r="N62" s="102"/>
      <c r="O62" s="26">
        <f>N62*H62</f>
        <v>0</v>
      </c>
      <c r="P62" s="27" t="s">
        <v>118</v>
      </c>
      <c r="Q62" s="34"/>
      <c r="R62" s="35"/>
    </row>
    <row r="63" spans="1:21" ht="43.5" x14ac:dyDescent="0.35">
      <c r="A63" s="54">
        <f t="shared" si="1"/>
        <v>59</v>
      </c>
      <c r="B63" s="121"/>
      <c r="C63" s="132"/>
      <c r="D63" s="131" t="s">
        <v>101</v>
      </c>
      <c r="E63" s="57" t="str">
        <f t="shared" si="6"/>
        <v>P9</v>
      </c>
      <c r="F63" s="27" t="s">
        <v>203</v>
      </c>
      <c r="G63" s="29" t="s">
        <v>293</v>
      </c>
      <c r="H63" s="26">
        <v>1</v>
      </c>
      <c r="I63" s="26" t="s">
        <v>38</v>
      </c>
      <c r="J63" s="26" t="s">
        <v>36</v>
      </c>
      <c r="K63" s="26"/>
      <c r="L63" s="93" t="s">
        <v>80</v>
      </c>
      <c r="M63" s="93" t="s">
        <v>80</v>
      </c>
      <c r="N63" s="102"/>
      <c r="O63" s="26">
        <f>MIN(45,N63*H63)</f>
        <v>0</v>
      </c>
      <c r="P63" s="27"/>
      <c r="Q63" s="34"/>
      <c r="R63" s="35"/>
    </row>
    <row r="64" spans="1:21" ht="65" customHeight="1" x14ac:dyDescent="0.35">
      <c r="A64" s="54">
        <f t="shared" si="1"/>
        <v>60</v>
      </c>
      <c r="B64" s="121"/>
      <c r="C64" s="132"/>
      <c r="D64" s="131"/>
      <c r="E64" s="57" t="str">
        <f t="shared" si="6"/>
        <v>P10</v>
      </c>
      <c r="F64" s="27" t="s">
        <v>282</v>
      </c>
      <c r="G64" s="29" t="s">
        <v>293</v>
      </c>
      <c r="H64" s="26">
        <v>1.5</v>
      </c>
      <c r="I64" s="26" t="s">
        <v>38</v>
      </c>
      <c r="J64" s="26" t="s">
        <v>36</v>
      </c>
      <c r="K64" s="26"/>
      <c r="L64" s="93" t="s">
        <v>80</v>
      </c>
      <c r="M64" s="93" t="s">
        <v>80</v>
      </c>
      <c r="N64" s="102"/>
      <c r="O64" s="26">
        <f>MIN(45,N64*H64)</f>
        <v>0</v>
      </c>
      <c r="P64" s="27"/>
      <c r="Q64" s="34"/>
      <c r="R64" s="35"/>
    </row>
    <row r="65" spans="1:31" ht="43.5" x14ac:dyDescent="0.35">
      <c r="A65" s="54">
        <f t="shared" si="1"/>
        <v>61</v>
      </c>
      <c r="B65" s="121"/>
      <c r="C65" s="132"/>
      <c r="D65" s="131"/>
      <c r="E65" s="57" t="str">
        <f t="shared" si="6"/>
        <v>P11</v>
      </c>
      <c r="F65" s="27" t="s">
        <v>186</v>
      </c>
      <c r="G65" s="29" t="s">
        <v>19</v>
      </c>
      <c r="H65" s="26">
        <v>1.5</v>
      </c>
      <c r="I65" s="26" t="s">
        <v>38</v>
      </c>
      <c r="J65" s="26" t="s">
        <v>35</v>
      </c>
      <c r="K65" s="26"/>
      <c r="L65" s="93" t="s">
        <v>80</v>
      </c>
      <c r="M65" s="93" t="s">
        <v>80</v>
      </c>
      <c r="N65" s="102"/>
      <c r="O65" s="26">
        <f>N65*H65</f>
        <v>0</v>
      </c>
      <c r="P65" s="27"/>
      <c r="Q65" s="34"/>
      <c r="R65" s="35"/>
    </row>
    <row r="66" spans="1:31" ht="43.5" x14ac:dyDescent="0.35">
      <c r="A66" s="54">
        <f t="shared" si="1"/>
        <v>62</v>
      </c>
      <c r="B66" s="121"/>
      <c r="C66" s="132"/>
      <c r="D66" s="131"/>
      <c r="E66" s="57" t="str">
        <f t="shared" si="6"/>
        <v>P12</v>
      </c>
      <c r="F66" s="27" t="s">
        <v>189</v>
      </c>
      <c r="G66" s="29" t="s">
        <v>19</v>
      </c>
      <c r="H66" s="26">
        <v>5</v>
      </c>
      <c r="I66" s="26" t="s">
        <v>38</v>
      </c>
      <c r="J66" s="26" t="s">
        <v>35</v>
      </c>
      <c r="K66" s="26"/>
      <c r="L66" s="93" t="s">
        <v>80</v>
      </c>
      <c r="M66" s="93" t="s">
        <v>80</v>
      </c>
      <c r="N66" s="102"/>
      <c r="O66" s="26">
        <f>N66*H66</f>
        <v>0</v>
      </c>
      <c r="P66" s="27"/>
      <c r="Q66" s="34"/>
      <c r="R66" s="35"/>
    </row>
    <row r="67" spans="1:31" ht="43.5" x14ac:dyDescent="0.35">
      <c r="A67" s="54">
        <f t="shared" si="1"/>
        <v>63</v>
      </c>
      <c r="B67" s="121"/>
      <c r="C67" s="132"/>
      <c r="D67" s="131"/>
      <c r="E67" s="57" t="str">
        <f t="shared" si="6"/>
        <v>P13</v>
      </c>
      <c r="F67" s="27" t="s">
        <v>187</v>
      </c>
      <c r="G67" s="29" t="s">
        <v>19</v>
      </c>
      <c r="H67" s="26">
        <v>3</v>
      </c>
      <c r="I67" s="26" t="s">
        <v>38</v>
      </c>
      <c r="J67" s="26" t="s">
        <v>35</v>
      </c>
      <c r="K67" s="26"/>
      <c r="L67" s="93" t="s">
        <v>80</v>
      </c>
      <c r="M67" s="93" t="s">
        <v>80</v>
      </c>
      <c r="N67" s="102"/>
      <c r="O67" s="26">
        <f>N67*H67</f>
        <v>0</v>
      </c>
      <c r="P67" s="27"/>
      <c r="Q67" s="34"/>
      <c r="R67" s="35"/>
    </row>
    <row r="68" spans="1:31" ht="30" customHeight="1" x14ac:dyDescent="0.35">
      <c r="A68" s="54">
        <f t="shared" si="1"/>
        <v>64</v>
      </c>
      <c r="B68" s="121"/>
      <c r="C68" s="132"/>
      <c r="D68" s="131"/>
      <c r="E68" s="57" t="str">
        <f t="shared" si="6"/>
        <v>P14</v>
      </c>
      <c r="F68" s="27" t="s">
        <v>159</v>
      </c>
      <c r="G68" s="29" t="s">
        <v>19</v>
      </c>
      <c r="H68" s="26">
        <v>5</v>
      </c>
      <c r="I68" s="26" t="s">
        <v>38</v>
      </c>
      <c r="J68" s="26" t="s">
        <v>35</v>
      </c>
      <c r="K68" s="26"/>
      <c r="L68" s="93" t="s">
        <v>80</v>
      </c>
      <c r="M68" s="93" t="s">
        <v>80</v>
      </c>
      <c r="N68" s="102"/>
      <c r="O68" s="26">
        <f>N68*H68</f>
        <v>0</v>
      </c>
      <c r="P68" s="27"/>
      <c r="Q68" s="34"/>
      <c r="R68" s="35"/>
    </row>
    <row r="69" spans="1:31" ht="76.5" customHeight="1" x14ac:dyDescent="0.35">
      <c r="A69" s="54">
        <f t="shared" si="1"/>
        <v>65</v>
      </c>
      <c r="B69" s="121"/>
      <c r="C69" s="132"/>
      <c r="D69" s="131" t="s">
        <v>283</v>
      </c>
      <c r="E69" s="57" t="str">
        <f t="shared" si="6"/>
        <v>P15</v>
      </c>
      <c r="F69" s="27" t="s">
        <v>195</v>
      </c>
      <c r="G69" s="97" t="s">
        <v>311</v>
      </c>
      <c r="H69" s="97" t="s">
        <v>320</v>
      </c>
      <c r="I69" s="26" t="s">
        <v>38</v>
      </c>
      <c r="J69" s="26" t="s">
        <v>36</v>
      </c>
      <c r="K69" s="26"/>
      <c r="L69" s="93" t="s">
        <v>80</v>
      </c>
      <c r="M69" s="93" t="s">
        <v>80</v>
      </c>
      <c r="N69" s="102"/>
      <c r="O69" s="50">
        <f>N69/10*4</f>
        <v>0</v>
      </c>
      <c r="P69" s="45" t="s">
        <v>313</v>
      </c>
      <c r="Q69" s="34"/>
      <c r="R69" s="35"/>
    </row>
    <row r="70" spans="1:31" ht="29.15" customHeight="1" x14ac:dyDescent="0.35">
      <c r="A70" s="54">
        <f t="shared" si="1"/>
        <v>66</v>
      </c>
      <c r="B70" s="121"/>
      <c r="C70" s="132"/>
      <c r="D70" s="131"/>
      <c r="E70" s="57" t="str">
        <f t="shared" si="6"/>
        <v>P16</v>
      </c>
      <c r="F70" s="27" t="s">
        <v>120</v>
      </c>
      <c r="G70" s="29" t="s">
        <v>20</v>
      </c>
      <c r="H70" s="26">
        <v>2</v>
      </c>
      <c r="I70" s="26" t="s">
        <v>38</v>
      </c>
      <c r="J70" s="26" t="s">
        <v>35</v>
      </c>
      <c r="K70" s="26"/>
      <c r="L70" s="93" t="s">
        <v>80</v>
      </c>
      <c r="M70" s="93" t="s">
        <v>80</v>
      </c>
      <c r="N70" s="102"/>
      <c r="O70" s="26">
        <f>N70*H70</f>
        <v>0</v>
      </c>
      <c r="P70" s="27"/>
      <c r="Q70" s="34"/>
      <c r="R70" s="35"/>
    </row>
    <row r="71" spans="1:31" ht="38.15" customHeight="1" x14ac:dyDescent="0.35">
      <c r="A71" s="54">
        <f t="shared" si="1"/>
        <v>67</v>
      </c>
      <c r="B71" s="121"/>
      <c r="C71" s="132"/>
      <c r="D71" s="131"/>
      <c r="E71" s="57" t="str">
        <f t="shared" si="6"/>
        <v>P17</v>
      </c>
      <c r="F71" s="27" t="s">
        <v>175</v>
      </c>
      <c r="G71" s="97" t="s">
        <v>312</v>
      </c>
      <c r="H71" s="97" t="s">
        <v>320</v>
      </c>
      <c r="I71" s="26" t="s">
        <v>39</v>
      </c>
      <c r="J71" s="26" t="s">
        <v>36</v>
      </c>
      <c r="K71" s="26"/>
      <c r="L71" s="93" t="s">
        <v>80</v>
      </c>
      <c r="M71" s="93" t="s">
        <v>80</v>
      </c>
      <c r="N71" s="102"/>
      <c r="O71" s="26">
        <f>N71/10*4</f>
        <v>0</v>
      </c>
      <c r="P71" s="45" t="s">
        <v>313</v>
      </c>
      <c r="Q71" s="34"/>
      <c r="R71" s="35"/>
    </row>
    <row r="72" spans="1:31" ht="44.5" customHeight="1" x14ac:dyDescent="0.35">
      <c r="A72" s="54">
        <f t="shared" si="1"/>
        <v>68</v>
      </c>
      <c r="B72" s="121"/>
      <c r="C72" s="132"/>
      <c r="D72" s="131" t="s">
        <v>102</v>
      </c>
      <c r="E72" s="57" t="str">
        <f t="shared" si="6"/>
        <v>P18</v>
      </c>
      <c r="F72" s="27" t="s">
        <v>106</v>
      </c>
      <c r="G72" s="29" t="s">
        <v>288</v>
      </c>
      <c r="H72" s="26">
        <v>2</v>
      </c>
      <c r="I72" s="26" t="s">
        <v>38</v>
      </c>
      <c r="J72" s="26" t="s">
        <v>35</v>
      </c>
      <c r="K72" s="26"/>
      <c r="L72" s="93" t="s">
        <v>80</v>
      </c>
      <c r="M72" s="93" t="s">
        <v>80</v>
      </c>
      <c r="N72" s="102"/>
      <c r="O72" s="26">
        <f>MIN(N72*H72,30)</f>
        <v>0</v>
      </c>
      <c r="P72" s="45" t="s">
        <v>309</v>
      </c>
      <c r="Q72" s="34"/>
      <c r="R72" s="35"/>
      <c r="S72" s="115" t="s">
        <v>236</v>
      </c>
      <c r="T72" s="116"/>
      <c r="U72" s="116"/>
      <c r="V72" s="116"/>
      <c r="W72" s="117"/>
    </row>
    <row r="73" spans="1:31" ht="60.5" customHeight="1" x14ac:dyDescent="0.35">
      <c r="A73" s="54">
        <f t="shared" si="1"/>
        <v>69</v>
      </c>
      <c r="B73" s="121"/>
      <c r="C73" s="132"/>
      <c r="D73" s="131"/>
      <c r="E73" s="57" t="str">
        <f t="shared" si="6"/>
        <v>P19</v>
      </c>
      <c r="F73" s="27" t="s">
        <v>196</v>
      </c>
      <c r="G73" s="29" t="s">
        <v>289</v>
      </c>
      <c r="H73" s="26">
        <v>0.5</v>
      </c>
      <c r="I73" s="26" t="s">
        <v>38</v>
      </c>
      <c r="J73" s="26" t="s">
        <v>35</v>
      </c>
      <c r="K73" s="26"/>
      <c r="L73" s="93" t="s">
        <v>80</v>
      </c>
      <c r="M73" s="93" t="s">
        <v>80</v>
      </c>
      <c r="N73" s="102"/>
      <c r="O73" s="26">
        <f>MIN(N73*H73,7.5)</f>
        <v>0</v>
      </c>
      <c r="P73" s="45" t="s">
        <v>308</v>
      </c>
      <c r="Q73" s="34"/>
      <c r="R73" s="35"/>
      <c r="S73" s="78" t="s">
        <v>233</v>
      </c>
      <c r="T73" s="78" t="s">
        <v>234</v>
      </c>
      <c r="U73" s="78" t="s">
        <v>235</v>
      </c>
      <c r="V73" s="78" t="s">
        <v>298</v>
      </c>
      <c r="W73" s="78" t="s">
        <v>300</v>
      </c>
    </row>
    <row r="74" spans="1:31" ht="41.15" customHeight="1" x14ac:dyDescent="0.35">
      <c r="A74" s="54">
        <f t="shared" si="1"/>
        <v>70</v>
      </c>
      <c r="B74" s="121"/>
      <c r="C74" s="132"/>
      <c r="D74" s="134" t="s">
        <v>113</v>
      </c>
      <c r="E74" s="57" t="str">
        <f t="shared" si="6"/>
        <v>P20</v>
      </c>
      <c r="F74" s="56" t="s">
        <v>197</v>
      </c>
      <c r="G74" s="29" t="s">
        <v>226</v>
      </c>
      <c r="H74" s="26">
        <v>5</v>
      </c>
      <c r="I74" s="26" t="s">
        <v>38</v>
      </c>
      <c r="J74" s="26" t="s">
        <v>35</v>
      </c>
      <c r="K74" s="26"/>
      <c r="L74" s="93" t="s">
        <v>80</v>
      </c>
      <c r="M74" s="93" t="s">
        <v>80</v>
      </c>
      <c r="N74" s="102"/>
      <c r="O74" s="26">
        <f>MIN(N74*H74,50)</f>
        <v>0</v>
      </c>
      <c r="P74" s="27"/>
      <c r="Q74" s="34"/>
      <c r="R74" s="35"/>
      <c r="S74" s="106"/>
      <c r="T74" s="106"/>
      <c r="U74" s="106"/>
      <c r="V74" s="106" t="str">
        <f>IF(COUNT(S74:U74)=0,"",AVERAGE(S74:U74))</f>
        <v/>
      </c>
      <c r="W74" s="80">
        <f>IF(V74="",0,IF(V74&gt;=9,60,IF(V74&gt;=8,54,IF(V74&gt;=7,48,IF(V74&gt;=6,42,IF(V74&gt;=5,36,IF(V74&gt;=4,30,IF(V74&gt;=3,24,IF(V74&gt;=2,18,IF(V74&gt;=1,12,6))))))))))</f>
        <v>0</v>
      </c>
    </row>
    <row r="75" spans="1:31" ht="73.5" customHeight="1" x14ac:dyDescent="0.35">
      <c r="A75" s="54">
        <f t="shared" si="1"/>
        <v>71</v>
      </c>
      <c r="B75" s="121"/>
      <c r="C75" s="132"/>
      <c r="D75" s="133"/>
      <c r="E75" s="50" t="str">
        <f t="shared" si="6"/>
        <v>P21</v>
      </c>
      <c r="F75" s="45" t="s">
        <v>204</v>
      </c>
      <c r="G75" s="49" t="s">
        <v>40</v>
      </c>
      <c r="H75" s="50">
        <v>2</v>
      </c>
      <c r="I75" s="50" t="s">
        <v>38</v>
      </c>
      <c r="J75" s="50" t="s">
        <v>35</v>
      </c>
      <c r="K75" s="50"/>
      <c r="L75" s="93" t="s">
        <v>80</v>
      </c>
      <c r="M75" s="93" t="s">
        <v>80</v>
      </c>
      <c r="N75" s="102"/>
      <c r="O75" s="26">
        <f>N75*H75</f>
        <v>0</v>
      </c>
      <c r="P75" s="45"/>
      <c r="S75"/>
      <c r="T75"/>
      <c r="U75"/>
      <c r="V75"/>
      <c r="W75"/>
      <c r="X75"/>
    </row>
    <row r="76" spans="1:31" ht="49" customHeight="1" x14ac:dyDescent="0.35">
      <c r="A76" s="54">
        <f t="shared" si="1"/>
        <v>72</v>
      </c>
      <c r="B76" s="121"/>
      <c r="C76" s="132"/>
      <c r="D76" s="133"/>
      <c r="E76" s="50" t="str">
        <f t="shared" si="6"/>
        <v>P22</v>
      </c>
      <c r="F76" s="45" t="s">
        <v>198</v>
      </c>
      <c r="G76" s="49" t="s">
        <v>40</v>
      </c>
      <c r="H76" s="50">
        <v>2</v>
      </c>
      <c r="I76" s="50" t="s">
        <v>38</v>
      </c>
      <c r="J76" s="50" t="s">
        <v>35</v>
      </c>
      <c r="K76" s="50"/>
      <c r="L76" s="93" t="s">
        <v>80</v>
      </c>
      <c r="M76" s="93" t="s">
        <v>80</v>
      </c>
      <c r="N76" s="102"/>
      <c r="O76" s="26">
        <f>N76*H76</f>
        <v>0</v>
      </c>
      <c r="P76" s="45"/>
      <c r="S76"/>
      <c r="T76"/>
      <c r="U76"/>
      <c r="V76"/>
      <c r="W76"/>
      <c r="X76"/>
      <c r="Y76"/>
    </row>
    <row r="77" spans="1:31" ht="49" customHeight="1" x14ac:dyDescent="0.35">
      <c r="A77" s="54"/>
      <c r="B77" s="121"/>
      <c r="C77" s="132"/>
      <c r="D77" s="135"/>
      <c r="E77" s="50" t="str">
        <f t="shared" si="6"/>
        <v>P23</v>
      </c>
      <c r="F77" s="51" t="s">
        <v>250</v>
      </c>
      <c r="G77" s="3" t="s">
        <v>199</v>
      </c>
      <c r="H77" s="43">
        <v>2</v>
      </c>
      <c r="I77" s="43" t="s">
        <v>205</v>
      </c>
      <c r="J77" s="43" t="s">
        <v>35</v>
      </c>
      <c r="K77" s="81" t="s">
        <v>238</v>
      </c>
      <c r="L77" s="93" t="s">
        <v>80</v>
      </c>
      <c r="M77" s="93" t="s">
        <v>80</v>
      </c>
      <c r="N77" s="102"/>
      <c r="O77" s="26">
        <f>N77*H77</f>
        <v>0</v>
      </c>
      <c r="P77" s="3"/>
      <c r="R77" s="6"/>
      <c r="T77" s="78" t="s">
        <v>231</v>
      </c>
      <c r="U77" s="78" t="s">
        <v>232</v>
      </c>
      <c r="V77"/>
      <c r="W77" s="6"/>
      <c r="Y77" s="6"/>
      <c r="AA77" s="6"/>
      <c r="AC77" s="6"/>
      <c r="AE77" s="6"/>
    </row>
    <row r="78" spans="1:31" ht="145.5" thickBot="1" x14ac:dyDescent="0.4">
      <c r="A78" s="54">
        <f t="shared" si="1"/>
        <v>74</v>
      </c>
      <c r="B78" s="122"/>
      <c r="C78" s="63" t="s">
        <v>99</v>
      </c>
      <c r="D78" s="62" t="s">
        <v>100</v>
      </c>
      <c r="E78" s="52" t="str">
        <f t="shared" si="6"/>
        <v>P24</v>
      </c>
      <c r="F78" s="28" t="s">
        <v>249</v>
      </c>
      <c r="G78" s="52" t="s">
        <v>297</v>
      </c>
      <c r="H78" s="52"/>
      <c r="I78" s="60" t="s">
        <v>119</v>
      </c>
      <c r="J78" s="60" t="s">
        <v>36</v>
      </c>
      <c r="K78" s="60"/>
      <c r="L78" s="92" t="s">
        <v>80</v>
      </c>
      <c r="M78" s="92" t="s">
        <v>80</v>
      </c>
      <c r="N78" s="92" t="s">
        <v>80</v>
      </c>
      <c r="O78" s="87">
        <f>W74</f>
        <v>0</v>
      </c>
      <c r="P78" s="98" t="s">
        <v>299</v>
      </c>
      <c r="Q78" s="34"/>
      <c r="R78" s="35"/>
      <c r="S78" s="73" t="s">
        <v>220</v>
      </c>
      <c r="T78" s="43">
        <f>SUM(O55:O78)</f>
        <v>0</v>
      </c>
      <c r="U78" s="80">
        <f>(MIN(SUM(O55:O77),240)+O78)</f>
        <v>0</v>
      </c>
      <c r="V78"/>
    </row>
    <row r="79" spans="1:31" ht="14.4" customHeight="1" x14ac:dyDescent="0.35">
      <c r="A79" s="54">
        <f t="shared" si="1"/>
        <v>75</v>
      </c>
      <c r="B79" s="125">
        <v>1</v>
      </c>
      <c r="C79" s="123" t="s">
        <v>43</v>
      </c>
      <c r="D79" s="129" t="s">
        <v>274</v>
      </c>
      <c r="E79" s="64" t="str">
        <f>"O" &amp; (ROW() - 78)</f>
        <v>O1</v>
      </c>
      <c r="F79" s="88" t="s">
        <v>251</v>
      </c>
      <c r="G79" s="61" t="s">
        <v>0</v>
      </c>
      <c r="H79" s="61">
        <v>90</v>
      </c>
      <c r="I79" s="61" t="s">
        <v>310</v>
      </c>
      <c r="J79" s="61" t="s">
        <v>36</v>
      </c>
      <c r="K79" s="61"/>
      <c r="L79" s="94" t="s">
        <v>80</v>
      </c>
      <c r="M79" s="94" t="s">
        <v>80</v>
      </c>
      <c r="N79" s="102"/>
      <c r="O79" s="26">
        <f>N79*H79</f>
        <v>0</v>
      </c>
      <c r="P79" s="30"/>
      <c r="Q79" s="34"/>
      <c r="R79" s="35"/>
      <c r="V79"/>
    </row>
    <row r="80" spans="1:31" x14ac:dyDescent="0.35">
      <c r="A80" s="54">
        <f t="shared" si="1"/>
        <v>76</v>
      </c>
      <c r="B80" s="123"/>
      <c r="C80" s="123"/>
      <c r="D80" s="129"/>
      <c r="E80" s="64" t="str">
        <f t="shared" ref="E80:E125" si="7">"O" &amp; (ROW() - 78)</f>
        <v>O2</v>
      </c>
      <c r="F80" s="45" t="s">
        <v>252</v>
      </c>
      <c r="G80" s="29" t="s">
        <v>0</v>
      </c>
      <c r="H80" s="31">
        <v>90</v>
      </c>
      <c r="I80" s="61" t="s">
        <v>310</v>
      </c>
      <c r="J80" s="26" t="s">
        <v>36</v>
      </c>
      <c r="K80" s="26"/>
      <c r="L80" s="94" t="s">
        <v>80</v>
      </c>
      <c r="M80" s="94" t="s">
        <v>80</v>
      </c>
      <c r="N80" s="102"/>
      <c r="O80" s="26">
        <f>N80*H80</f>
        <v>0</v>
      </c>
      <c r="P80" s="27"/>
      <c r="Q80" s="34"/>
      <c r="R80" s="35"/>
      <c r="V80"/>
    </row>
    <row r="81" spans="1:18" ht="59.5" customHeight="1" x14ac:dyDescent="0.35">
      <c r="A81" s="54">
        <f t="shared" si="1"/>
        <v>77</v>
      </c>
      <c r="B81" s="123"/>
      <c r="C81" s="123"/>
      <c r="D81" s="129"/>
      <c r="E81" s="64" t="str">
        <f t="shared" si="7"/>
        <v>O3</v>
      </c>
      <c r="F81" s="45" t="s">
        <v>253</v>
      </c>
      <c r="G81" s="49" t="s">
        <v>302</v>
      </c>
      <c r="H81" s="50">
        <v>90</v>
      </c>
      <c r="I81" s="61" t="s">
        <v>310</v>
      </c>
      <c r="J81" s="26" t="s">
        <v>36</v>
      </c>
      <c r="K81" s="26"/>
      <c r="L81" s="107"/>
      <c r="M81" s="107"/>
      <c r="N81" s="95" t="s">
        <v>80</v>
      </c>
      <c r="O81" s="26">
        <f>H81*L81*M81/100</f>
        <v>0</v>
      </c>
      <c r="P81" s="27"/>
      <c r="Q81" s="34"/>
      <c r="R81" s="35"/>
    </row>
    <row r="82" spans="1:18" x14ac:dyDescent="0.35">
      <c r="A82" s="54">
        <f t="shared" si="1"/>
        <v>78</v>
      </c>
      <c r="B82" s="123"/>
      <c r="C82" s="123"/>
      <c r="D82" s="129"/>
      <c r="E82" s="64" t="str">
        <f t="shared" si="7"/>
        <v>O4</v>
      </c>
      <c r="F82" s="45" t="s">
        <v>254</v>
      </c>
      <c r="G82" s="29" t="s">
        <v>0</v>
      </c>
      <c r="H82" s="31">
        <v>90</v>
      </c>
      <c r="I82" s="61" t="s">
        <v>310</v>
      </c>
      <c r="J82" s="26" t="s">
        <v>36</v>
      </c>
      <c r="K82" s="26"/>
      <c r="L82" s="94" t="s">
        <v>80</v>
      </c>
      <c r="M82" s="94" t="s">
        <v>80</v>
      </c>
      <c r="N82" s="102"/>
      <c r="O82" s="26">
        <f t="shared" ref="O82:O91" si="8">N82*H82</f>
        <v>0</v>
      </c>
      <c r="P82" s="27"/>
      <c r="Q82" s="34"/>
      <c r="R82" s="35"/>
    </row>
    <row r="83" spans="1:18" x14ac:dyDescent="0.35">
      <c r="A83" s="54">
        <f t="shared" si="1"/>
        <v>79</v>
      </c>
      <c r="B83" s="123"/>
      <c r="C83" s="123"/>
      <c r="D83" s="129"/>
      <c r="E83" s="64" t="str">
        <f t="shared" si="7"/>
        <v>O5</v>
      </c>
      <c r="F83" s="45" t="s">
        <v>21</v>
      </c>
      <c r="G83" s="29" t="s">
        <v>0</v>
      </c>
      <c r="H83" s="31">
        <v>90</v>
      </c>
      <c r="I83" s="61" t="s">
        <v>310</v>
      </c>
      <c r="J83" s="26" t="s">
        <v>36</v>
      </c>
      <c r="K83" s="26"/>
      <c r="L83" s="94" t="s">
        <v>80</v>
      </c>
      <c r="M83" s="94" t="s">
        <v>80</v>
      </c>
      <c r="N83" s="102"/>
      <c r="O83" s="26">
        <f t="shared" si="8"/>
        <v>0</v>
      </c>
      <c r="P83" s="27"/>
      <c r="Q83" s="34"/>
      <c r="R83" s="35"/>
    </row>
    <row r="84" spans="1:18" x14ac:dyDescent="0.35">
      <c r="A84" s="54">
        <f t="shared" si="1"/>
        <v>80</v>
      </c>
      <c r="B84" s="123"/>
      <c r="C84" s="123"/>
      <c r="D84" s="129"/>
      <c r="E84" s="64" t="str">
        <f t="shared" si="7"/>
        <v>O6</v>
      </c>
      <c r="F84" s="45" t="s">
        <v>22</v>
      </c>
      <c r="G84" s="29" t="s">
        <v>0</v>
      </c>
      <c r="H84" s="31">
        <v>90</v>
      </c>
      <c r="I84" s="61" t="s">
        <v>310</v>
      </c>
      <c r="J84" s="26" t="s">
        <v>36</v>
      </c>
      <c r="K84" s="26"/>
      <c r="L84" s="94" t="s">
        <v>80</v>
      </c>
      <c r="M84" s="94" t="s">
        <v>80</v>
      </c>
      <c r="N84" s="102"/>
      <c r="O84" s="26">
        <f t="shared" si="8"/>
        <v>0</v>
      </c>
      <c r="P84" s="27"/>
      <c r="Q84" s="34"/>
      <c r="R84" s="35"/>
    </row>
    <row r="85" spans="1:18" ht="28" customHeight="1" x14ac:dyDescent="0.35">
      <c r="A85" s="54">
        <f t="shared" si="1"/>
        <v>81</v>
      </c>
      <c r="B85" s="123"/>
      <c r="C85" s="123"/>
      <c r="D85" s="129"/>
      <c r="E85" s="64" t="str">
        <f t="shared" si="7"/>
        <v>O7</v>
      </c>
      <c r="F85" s="27" t="s">
        <v>149</v>
      </c>
      <c r="G85" s="29" t="s">
        <v>0</v>
      </c>
      <c r="H85" s="31">
        <v>75</v>
      </c>
      <c r="I85" s="61" t="s">
        <v>310</v>
      </c>
      <c r="J85" s="26" t="s">
        <v>36</v>
      </c>
      <c r="K85" s="26"/>
      <c r="L85" s="94" t="s">
        <v>80</v>
      </c>
      <c r="M85" s="94" t="s">
        <v>80</v>
      </c>
      <c r="N85" s="102"/>
      <c r="O85" s="26">
        <f t="shared" si="8"/>
        <v>0</v>
      </c>
      <c r="P85" s="27"/>
      <c r="Q85" s="34"/>
      <c r="R85" s="35"/>
    </row>
    <row r="86" spans="1:18" ht="37.5" customHeight="1" x14ac:dyDescent="0.35">
      <c r="A86" s="54">
        <f t="shared" ref="A86:A125" si="9">ROW(A86)-4</f>
        <v>82</v>
      </c>
      <c r="B86" s="123"/>
      <c r="C86" s="123"/>
      <c r="D86" s="129"/>
      <c r="E86" s="64" t="str">
        <f t="shared" si="7"/>
        <v>O8</v>
      </c>
      <c r="F86" s="27" t="s">
        <v>150</v>
      </c>
      <c r="G86" s="29" t="s">
        <v>0</v>
      </c>
      <c r="H86" s="31">
        <v>25</v>
      </c>
      <c r="I86" s="61" t="s">
        <v>310</v>
      </c>
      <c r="J86" s="26" t="s">
        <v>36</v>
      </c>
      <c r="K86" s="26"/>
      <c r="L86" s="94" t="s">
        <v>80</v>
      </c>
      <c r="M86" s="94" t="s">
        <v>80</v>
      </c>
      <c r="N86" s="102"/>
      <c r="O86" s="26">
        <f t="shared" si="8"/>
        <v>0</v>
      </c>
      <c r="P86" s="27"/>
      <c r="Q86" s="34"/>
      <c r="R86" s="35"/>
    </row>
    <row r="87" spans="1:18" ht="32.5" customHeight="1" x14ac:dyDescent="0.35">
      <c r="A87" s="54">
        <f t="shared" si="9"/>
        <v>83</v>
      </c>
      <c r="B87" s="123"/>
      <c r="C87" s="123"/>
      <c r="D87" s="129"/>
      <c r="E87" s="64" t="str">
        <f t="shared" si="7"/>
        <v>O9</v>
      </c>
      <c r="F87" s="27" t="s">
        <v>151</v>
      </c>
      <c r="G87" s="29" t="s">
        <v>0</v>
      </c>
      <c r="H87" s="31">
        <v>75</v>
      </c>
      <c r="I87" s="61" t="s">
        <v>310</v>
      </c>
      <c r="J87" s="26" t="s">
        <v>36</v>
      </c>
      <c r="K87" s="26"/>
      <c r="L87" s="94" t="s">
        <v>80</v>
      </c>
      <c r="M87" s="94" t="s">
        <v>80</v>
      </c>
      <c r="N87" s="102"/>
      <c r="O87" s="26">
        <f t="shared" si="8"/>
        <v>0</v>
      </c>
      <c r="P87" s="27"/>
      <c r="Q87" s="34"/>
      <c r="R87" s="35"/>
    </row>
    <row r="88" spans="1:18" ht="31.5" customHeight="1" x14ac:dyDescent="0.35">
      <c r="A88" s="54">
        <f t="shared" si="9"/>
        <v>84</v>
      </c>
      <c r="B88" s="123"/>
      <c r="C88" s="123"/>
      <c r="D88" s="129"/>
      <c r="E88" s="64" t="str">
        <f t="shared" si="7"/>
        <v>O10</v>
      </c>
      <c r="F88" s="27" t="s">
        <v>23</v>
      </c>
      <c r="G88" s="29" t="s">
        <v>0</v>
      </c>
      <c r="H88" s="31">
        <v>25</v>
      </c>
      <c r="I88" s="61" t="s">
        <v>310</v>
      </c>
      <c r="J88" s="26" t="s">
        <v>36</v>
      </c>
      <c r="K88" s="26"/>
      <c r="L88" s="94" t="s">
        <v>80</v>
      </c>
      <c r="M88" s="94" t="s">
        <v>80</v>
      </c>
      <c r="N88" s="102"/>
      <c r="O88" s="26">
        <f t="shared" si="8"/>
        <v>0</v>
      </c>
      <c r="P88" s="27"/>
      <c r="Q88" s="34"/>
      <c r="R88" s="35"/>
    </row>
    <row r="89" spans="1:18" x14ac:dyDescent="0.35">
      <c r="A89" s="54">
        <f t="shared" si="9"/>
        <v>85</v>
      </c>
      <c r="B89" s="123"/>
      <c r="C89" s="123"/>
      <c r="D89" s="129"/>
      <c r="E89" s="64" t="str">
        <f t="shared" si="7"/>
        <v>O11</v>
      </c>
      <c r="F89" s="27" t="s">
        <v>154</v>
      </c>
      <c r="G89" s="29" t="s">
        <v>0</v>
      </c>
      <c r="H89" s="31">
        <v>75</v>
      </c>
      <c r="I89" s="61" t="s">
        <v>310</v>
      </c>
      <c r="J89" s="26" t="s">
        <v>36</v>
      </c>
      <c r="K89" s="26"/>
      <c r="L89" s="94" t="s">
        <v>80</v>
      </c>
      <c r="M89" s="94" t="s">
        <v>80</v>
      </c>
      <c r="N89" s="102"/>
      <c r="O89" s="26">
        <f t="shared" si="8"/>
        <v>0</v>
      </c>
      <c r="P89" s="27"/>
      <c r="Q89" s="34"/>
      <c r="R89" s="35"/>
    </row>
    <row r="90" spans="1:18" ht="31.5" customHeight="1" x14ac:dyDescent="0.35">
      <c r="A90" s="54">
        <f t="shared" si="9"/>
        <v>86</v>
      </c>
      <c r="B90" s="123"/>
      <c r="C90" s="123"/>
      <c r="D90" s="129"/>
      <c r="E90" s="64" t="str">
        <f t="shared" si="7"/>
        <v>O12</v>
      </c>
      <c r="F90" s="27" t="s">
        <v>24</v>
      </c>
      <c r="G90" s="29" t="s">
        <v>0</v>
      </c>
      <c r="H90" s="31">
        <v>25</v>
      </c>
      <c r="I90" s="61" t="s">
        <v>310</v>
      </c>
      <c r="J90" s="26" t="s">
        <v>36</v>
      </c>
      <c r="K90" s="26"/>
      <c r="L90" s="94" t="s">
        <v>80</v>
      </c>
      <c r="M90" s="94" t="s">
        <v>80</v>
      </c>
      <c r="N90" s="102"/>
      <c r="O90" s="26">
        <f t="shared" si="8"/>
        <v>0</v>
      </c>
      <c r="P90" s="27"/>
      <c r="Q90" s="34"/>
      <c r="R90" s="35"/>
    </row>
    <row r="91" spans="1:18" x14ac:dyDescent="0.35">
      <c r="A91" s="54">
        <f t="shared" si="9"/>
        <v>87</v>
      </c>
      <c r="B91" s="123"/>
      <c r="C91" s="123"/>
      <c r="D91" s="129"/>
      <c r="E91" s="64" t="str">
        <f t="shared" si="7"/>
        <v>O13</v>
      </c>
      <c r="F91" s="27" t="s">
        <v>152</v>
      </c>
      <c r="G91" s="29" t="s">
        <v>0</v>
      </c>
      <c r="H91" s="31">
        <v>90</v>
      </c>
      <c r="I91" s="61" t="s">
        <v>310</v>
      </c>
      <c r="J91" s="26" t="s">
        <v>36</v>
      </c>
      <c r="K91" s="26"/>
      <c r="L91" s="94" t="s">
        <v>80</v>
      </c>
      <c r="M91" s="94" t="s">
        <v>80</v>
      </c>
      <c r="N91" s="102"/>
      <c r="O91" s="26">
        <f t="shared" si="8"/>
        <v>0</v>
      </c>
      <c r="P91" s="27"/>
      <c r="Q91" s="34"/>
      <c r="R91" s="35"/>
    </row>
    <row r="92" spans="1:18" x14ac:dyDescent="0.35">
      <c r="A92" s="54">
        <f t="shared" si="9"/>
        <v>88</v>
      </c>
      <c r="B92" s="123"/>
      <c r="C92" s="123"/>
      <c r="D92" s="129"/>
      <c r="E92" s="64" t="str">
        <f t="shared" si="7"/>
        <v>O14</v>
      </c>
      <c r="F92" s="27" t="s">
        <v>153</v>
      </c>
      <c r="G92" s="49" t="s">
        <v>302</v>
      </c>
      <c r="H92" s="50">
        <v>90</v>
      </c>
      <c r="I92" s="61" t="s">
        <v>310</v>
      </c>
      <c r="J92" s="26" t="s">
        <v>36</v>
      </c>
      <c r="K92" s="26"/>
      <c r="L92" s="107"/>
      <c r="M92" s="107"/>
      <c r="N92" s="95" t="s">
        <v>80</v>
      </c>
      <c r="O92" s="26">
        <f>H92*L92*M92/100</f>
        <v>0</v>
      </c>
      <c r="P92" s="27"/>
      <c r="Q92" s="34"/>
      <c r="R92" s="35"/>
    </row>
    <row r="93" spans="1:18" x14ac:dyDescent="0.35">
      <c r="A93" s="54">
        <f t="shared" si="9"/>
        <v>89</v>
      </c>
      <c r="B93" s="123"/>
      <c r="C93" s="123"/>
      <c r="D93" s="129"/>
      <c r="E93" s="64" t="str">
        <f t="shared" si="7"/>
        <v>O15</v>
      </c>
      <c r="F93" s="27" t="s">
        <v>155</v>
      </c>
      <c r="G93" s="29" t="s">
        <v>0</v>
      </c>
      <c r="H93" s="31">
        <v>90</v>
      </c>
      <c r="I93" s="61" t="s">
        <v>310</v>
      </c>
      <c r="J93" s="26" t="s">
        <v>36</v>
      </c>
      <c r="K93" s="26"/>
      <c r="L93" s="94" t="s">
        <v>80</v>
      </c>
      <c r="M93" s="94" t="s">
        <v>80</v>
      </c>
      <c r="N93" s="102"/>
      <c r="O93" s="26">
        <f>N93*H93</f>
        <v>0</v>
      </c>
      <c r="P93" s="27"/>
      <c r="Q93" s="34"/>
      <c r="R93" s="35"/>
    </row>
    <row r="94" spans="1:18" ht="27.5" customHeight="1" x14ac:dyDescent="0.35">
      <c r="A94" s="54">
        <f t="shared" si="9"/>
        <v>90</v>
      </c>
      <c r="B94" s="123"/>
      <c r="C94" s="123"/>
      <c r="D94" s="129"/>
      <c r="E94" s="64" t="str">
        <f t="shared" si="7"/>
        <v>O16</v>
      </c>
      <c r="F94" s="27" t="s">
        <v>255</v>
      </c>
      <c r="G94" s="29" t="s">
        <v>0</v>
      </c>
      <c r="H94" s="31">
        <v>90</v>
      </c>
      <c r="I94" s="61" t="s">
        <v>310</v>
      </c>
      <c r="J94" s="26" t="s">
        <v>36</v>
      </c>
      <c r="K94" s="26"/>
      <c r="L94" s="94" t="s">
        <v>80</v>
      </c>
      <c r="M94" s="94" t="s">
        <v>80</v>
      </c>
      <c r="N94" s="102"/>
      <c r="O94" s="26">
        <f>N94*H94</f>
        <v>0</v>
      </c>
      <c r="P94" s="27"/>
      <c r="Q94" s="34"/>
      <c r="R94" s="35"/>
    </row>
    <row r="95" spans="1:18" ht="38" customHeight="1" x14ac:dyDescent="0.35">
      <c r="A95" s="54">
        <f t="shared" si="9"/>
        <v>91</v>
      </c>
      <c r="B95" s="123"/>
      <c r="C95" s="123"/>
      <c r="D95" s="130"/>
      <c r="E95" s="64" t="str">
        <f t="shared" si="7"/>
        <v>O17</v>
      </c>
      <c r="F95" s="27" t="s">
        <v>168</v>
      </c>
      <c r="G95" s="49" t="s">
        <v>303</v>
      </c>
      <c r="H95" s="50">
        <v>10</v>
      </c>
      <c r="I95" s="61" t="s">
        <v>310</v>
      </c>
      <c r="J95" s="26" t="s">
        <v>36</v>
      </c>
      <c r="K95" s="26"/>
      <c r="L95" s="107"/>
      <c r="M95" s="107"/>
      <c r="N95" s="95" t="s">
        <v>80</v>
      </c>
      <c r="O95" s="26">
        <f>H95*L95*M95/100</f>
        <v>0</v>
      </c>
      <c r="P95" s="27"/>
      <c r="Q95" s="34"/>
      <c r="R95" s="35"/>
    </row>
    <row r="96" spans="1:18" ht="45.5" customHeight="1" x14ac:dyDescent="0.35">
      <c r="A96" s="54">
        <f t="shared" si="9"/>
        <v>92</v>
      </c>
      <c r="B96" s="123"/>
      <c r="C96" s="123"/>
      <c r="D96" s="126" t="s">
        <v>85</v>
      </c>
      <c r="E96" s="64" t="str">
        <f t="shared" si="7"/>
        <v>O18</v>
      </c>
      <c r="F96" s="27" t="s">
        <v>256</v>
      </c>
      <c r="G96" s="29" t="s">
        <v>0</v>
      </c>
      <c r="H96" s="26" t="s">
        <v>4</v>
      </c>
      <c r="I96" s="50" t="s">
        <v>310</v>
      </c>
      <c r="J96" s="50" t="s">
        <v>36</v>
      </c>
      <c r="K96" s="97" t="s">
        <v>321</v>
      </c>
      <c r="L96" s="94" t="s">
        <v>80</v>
      </c>
      <c r="M96" s="94" t="s">
        <v>80</v>
      </c>
      <c r="N96" s="102"/>
      <c r="O96" s="26">
        <f>N96*H96</f>
        <v>0</v>
      </c>
      <c r="P96" s="27"/>
      <c r="Q96" s="34"/>
      <c r="R96" s="35"/>
    </row>
    <row r="97" spans="1:18" ht="37.5" customHeight="1" x14ac:dyDescent="0.35">
      <c r="A97" s="54">
        <f t="shared" si="9"/>
        <v>93</v>
      </c>
      <c r="B97" s="123"/>
      <c r="C97" s="123"/>
      <c r="D97" s="127"/>
      <c r="E97" s="64" t="str">
        <f t="shared" si="7"/>
        <v>O19</v>
      </c>
      <c r="F97" s="27" t="s">
        <v>257</v>
      </c>
      <c r="G97" s="49" t="s">
        <v>302</v>
      </c>
      <c r="H97" s="50">
        <v>75</v>
      </c>
      <c r="I97" s="61" t="s">
        <v>310</v>
      </c>
      <c r="J97" s="26" t="s">
        <v>36</v>
      </c>
      <c r="K97" s="27"/>
      <c r="L97" s="107"/>
      <c r="M97" s="107"/>
      <c r="N97" s="95" t="s">
        <v>80</v>
      </c>
      <c r="O97" s="26">
        <f>H97*L97*M97/100</f>
        <v>0</v>
      </c>
      <c r="P97" s="27"/>
      <c r="Q97" s="34"/>
      <c r="R97" s="35"/>
    </row>
    <row r="98" spans="1:18" ht="23" customHeight="1" x14ac:dyDescent="0.35">
      <c r="A98" s="54">
        <f t="shared" si="9"/>
        <v>94</v>
      </c>
      <c r="B98" s="123"/>
      <c r="C98" s="123"/>
      <c r="D98" s="127"/>
      <c r="E98" s="64" t="str">
        <f t="shared" si="7"/>
        <v>O20</v>
      </c>
      <c r="F98" s="27" t="s">
        <v>258</v>
      </c>
      <c r="G98" s="29" t="s">
        <v>0</v>
      </c>
      <c r="H98" s="26">
        <v>25</v>
      </c>
      <c r="I98" s="61" t="s">
        <v>310</v>
      </c>
      <c r="J98" s="26" t="s">
        <v>36</v>
      </c>
      <c r="K98" s="27"/>
      <c r="L98" s="94" t="s">
        <v>80</v>
      </c>
      <c r="M98" s="94" t="s">
        <v>80</v>
      </c>
      <c r="N98" s="102"/>
      <c r="O98" s="26">
        <f>N98*H98</f>
        <v>0</v>
      </c>
      <c r="P98" s="27"/>
      <c r="Q98" s="34"/>
      <c r="R98" s="35"/>
    </row>
    <row r="99" spans="1:18" ht="23" customHeight="1" x14ac:dyDescent="0.35">
      <c r="A99" s="54">
        <f t="shared" si="9"/>
        <v>95</v>
      </c>
      <c r="B99" s="123"/>
      <c r="C99" s="123"/>
      <c r="D99" s="127"/>
      <c r="E99" s="64" t="str">
        <f t="shared" si="7"/>
        <v>O21</v>
      </c>
      <c r="F99" s="27" t="s">
        <v>259</v>
      </c>
      <c r="G99" s="29" t="s">
        <v>0</v>
      </c>
      <c r="H99" s="26">
        <v>10</v>
      </c>
      <c r="I99" s="61" t="s">
        <v>310</v>
      </c>
      <c r="J99" s="26" t="s">
        <v>36</v>
      </c>
      <c r="K99" s="27"/>
      <c r="L99" s="94" t="s">
        <v>80</v>
      </c>
      <c r="M99" s="94" t="s">
        <v>80</v>
      </c>
      <c r="N99" s="102"/>
      <c r="O99" s="26">
        <f>N99*H99</f>
        <v>0</v>
      </c>
      <c r="P99" s="27"/>
      <c r="Q99" s="34"/>
      <c r="R99" s="35"/>
    </row>
    <row r="100" spans="1:18" ht="29" x14ac:dyDescent="0.35">
      <c r="A100" s="54">
        <f t="shared" si="9"/>
        <v>96</v>
      </c>
      <c r="B100" s="123"/>
      <c r="C100" s="123"/>
      <c r="D100" s="127"/>
      <c r="E100" s="64" t="str">
        <f t="shared" si="7"/>
        <v>O22</v>
      </c>
      <c r="F100" s="27" t="s">
        <v>181</v>
      </c>
      <c r="G100" s="29" t="s">
        <v>0</v>
      </c>
      <c r="H100" s="26">
        <v>25</v>
      </c>
      <c r="I100" s="61" t="s">
        <v>310</v>
      </c>
      <c r="J100" s="26" t="s">
        <v>36</v>
      </c>
      <c r="K100" s="27"/>
      <c r="L100" s="94" t="s">
        <v>80</v>
      </c>
      <c r="M100" s="94" t="s">
        <v>80</v>
      </c>
      <c r="N100" s="102"/>
      <c r="O100" s="26">
        <f>N100*H100</f>
        <v>0</v>
      </c>
      <c r="P100" s="27"/>
      <c r="Q100" s="34"/>
      <c r="R100" s="35"/>
    </row>
    <row r="101" spans="1:18" ht="72.5" x14ac:dyDescent="0.35">
      <c r="A101" s="54">
        <f t="shared" si="9"/>
        <v>97</v>
      </c>
      <c r="B101" s="123"/>
      <c r="C101" s="123"/>
      <c r="D101" s="127"/>
      <c r="E101" s="64" t="str">
        <f t="shared" si="7"/>
        <v>O23</v>
      </c>
      <c r="F101" s="27" t="s">
        <v>182</v>
      </c>
      <c r="G101" s="29" t="s">
        <v>295</v>
      </c>
      <c r="H101" s="26">
        <v>15</v>
      </c>
      <c r="I101" s="99" t="s">
        <v>310</v>
      </c>
      <c r="J101" s="99" t="s">
        <v>36</v>
      </c>
      <c r="K101" s="97" t="s">
        <v>321</v>
      </c>
      <c r="L101" s="94" t="s">
        <v>80</v>
      </c>
      <c r="M101" s="94" t="s">
        <v>80</v>
      </c>
      <c r="N101" s="102"/>
      <c r="O101" s="26">
        <f>MIN(N101*H101,45)</f>
        <v>0</v>
      </c>
      <c r="P101" s="27"/>
      <c r="Q101" s="34"/>
      <c r="R101" s="35"/>
    </row>
    <row r="102" spans="1:18" ht="29" x14ac:dyDescent="0.35">
      <c r="A102" s="54">
        <f t="shared" si="9"/>
        <v>98</v>
      </c>
      <c r="B102" s="123"/>
      <c r="C102" s="123"/>
      <c r="D102" s="127"/>
      <c r="E102" s="64" t="str">
        <f t="shared" si="7"/>
        <v>O24</v>
      </c>
      <c r="F102" s="27" t="s">
        <v>169</v>
      </c>
      <c r="G102" s="29" t="s">
        <v>0</v>
      </c>
      <c r="H102" s="26">
        <v>60</v>
      </c>
      <c r="I102" s="61" t="s">
        <v>310</v>
      </c>
      <c r="J102" s="26" t="s">
        <v>36</v>
      </c>
      <c r="K102" s="26"/>
      <c r="L102" s="94" t="s">
        <v>80</v>
      </c>
      <c r="M102" s="94" t="s">
        <v>80</v>
      </c>
      <c r="N102" s="102"/>
      <c r="O102" s="26">
        <f t="shared" ref="O102:O112" si="10">N102*H102</f>
        <v>0</v>
      </c>
      <c r="P102" s="29" t="s">
        <v>170</v>
      </c>
      <c r="Q102" s="34"/>
      <c r="R102" s="35"/>
    </row>
    <row r="103" spans="1:18" x14ac:dyDescent="0.35">
      <c r="A103" s="54">
        <f t="shared" si="9"/>
        <v>99</v>
      </c>
      <c r="B103" s="123"/>
      <c r="C103" s="123"/>
      <c r="D103" s="127"/>
      <c r="E103" s="64" t="str">
        <f t="shared" si="7"/>
        <v>O25</v>
      </c>
      <c r="F103" s="27" t="s">
        <v>160</v>
      </c>
      <c r="G103" s="29" t="s">
        <v>0</v>
      </c>
      <c r="H103" s="26">
        <v>15</v>
      </c>
      <c r="I103" s="61" t="s">
        <v>310</v>
      </c>
      <c r="J103" s="26" t="s">
        <v>36</v>
      </c>
      <c r="K103" s="26"/>
      <c r="L103" s="94" t="s">
        <v>80</v>
      </c>
      <c r="M103" s="94" t="s">
        <v>80</v>
      </c>
      <c r="N103" s="102"/>
      <c r="O103" s="26">
        <f t="shared" si="10"/>
        <v>0</v>
      </c>
      <c r="P103" s="27"/>
      <c r="Q103" s="34"/>
      <c r="R103" s="35"/>
    </row>
    <row r="104" spans="1:18" s="48" customFormat="1" x14ac:dyDescent="0.35">
      <c r="A104" s="54">
        <f t="shared" si="9"/>
        <v>100</v>
      </c>
      <c r="B104" s="123"/>
      <c r="C104" s="123"/>
      <c r="D104" s="127"/>
      <c r="E104" s="64" t="str">
        <f t="shared" si="7"/>
        <v>O26</v>
      </c>
      <c r="F104" s="27" t="s">
        <v>183</v>
      </c>
      <c r="G104" s="29" t="s">
        <v>25</v>
      </c>
      <c r="H104" s="26">
        <v>70</v>
      </c>
      <c r="I104" s="61" t="s">
        <v>310</v>
      </c>
      <c r="J104" s="26" t="s">
        <v>36</v>
      </c>
      <c r="K104" s="26"/>
      <c r="L104" s="94" t="s">
        <v>80</v>
      </c>
      <c r="M104" s="94" t="s">
        <v>80</v>
      </c>
      <c r="N104" s="102"/>
      <c r="O104" s="26">
        <f t="shared" si="10"/>
        <v>0</v>
      </c>
      <c r="P104" s="27"/>
      <c r="Q104" s="46"/>
      <c r="R104" s="47"/>
    </row>
    <row r="105" spans="1:18" s="48" customFormat="1" ht="29" x14ac:dyDescent="0.35">
      <c r="A105" s="54">
        <f t="shared" si="9"/>
        <v>101</v>
      </c>
      <c r="B105" s="123"/>
      <c r="C105" s="123"/>
      <c r="D105" s="127"/>
      <c r="E105" s="64" t="str">
        <f t="shared" si="7"/>
        <v>O27</v>
      </c>
      <c r="F105" s="27" t="s">
        <v>184</v>
      </c>
      <c r="G105" s="29" t="s">
        <v>25</v>
      </c>
      <c r="H105" s="26">
        <v>25</v>
      </c>
      <c r="I105" s="61" t="s">
        <v>310</v>
      </c>
      <c r="J105" s="26" t="s">
        <v>36</v>
      </c>
      <c r="K105" s="26"/>
      <c r="L105" s="94" t="s">
        <v>80</v>
      </c>
      <c r="M105" s="94" t="s">
        <v>80</v>
      </c>
      <c r="N105" s="102"/>
      <c r="O105" s="26">
        <f t="shared" si="10"/>
        <v>0</v>
      </c>
      <c r="P105" s="27"/>
      <c r="Q105" s="46"/>
      <c r="R105" s="47"/>
    </row>
    <row r="106" spans="1:18" ht="72.5" x14ac:dyDescent="0.35">
      <c r="A106" s="54">
        <f t="shared" si="9"/>
        <v>102</v>
      </c>
      <c r="B106" s="123"/>
      <c r="C106" s="123"/>
      <c r="D106" s="127"/>
      <c r="E106" s="64" t="str">
        <f t="shared" si="7"/>
        <v>O28</v>
      </c>
      <c r="F106" s="27" t="s">
        <v>98</v>
      </c>
      <c r="G106" s="29" t="s">
        <v>25</v>
      </c>
      <c r="H106" s="26">
        <v>10</v>
      </c>
      <c r="I106" s="99" t="s">
        <v>310</v>
      </c>
      <c r="J106" s="99" t="s">
        <v>36</v>
      </c>
      <c r="K106" s="97" t="s">
        <v>321</v>
      </c>
      <c r="L106" s="94" t="s">
        <v>80</v>
      </c>
      <c r="M106" s="94" t="s">
        <v>80</v>
      </c>
      <c r="N106" s="102"/>
      <c r="O106" s="26">
        <f t="shared" si="10"/>
        <v>0</v>
      </c>
      <c r="P106" s="27"/>
      <c r="Q106" s="34"/>
      <c r="R106" s="35"/>
    </row>
    <row r="107" spans="1:18" ht="72.5" x14ac:dyDescent="0.35">
      <c r="A107" s="54">
        <f t="shared" si="9"/>
        <v>103</v>
      </c>
      <c r="B107" s="123"/>
      <c r="C107" s="123"/>
      <c r="D107" s="127"/>
      <c r="E107" s="64" t="str">
        <f t="shared" si="7"/>
        <v>O29</v>
      </c>
      <c r="F107" s="27" t="s">
        <v>294</v>
      </c>
      <c r="G107" s="29" t="s">
        <v>0</v>
      </c>
      <c r="H107" s="26">
        <v>25</v>
      </c>
      <c r="I107" s="99" t="s">
        <v>310</v>
      </c>
      <c r="J107" s="99" t="s">
        <v>36</v>
      </c>
      <c r="K107" s="97" t="s">
        <v>321</v>
      </c>
      <c r="L107" s="94" t="s">
        <v>80</v>
      </c>
      <c r="M107" s="94" t="s">
        <v>80</v>
      </c>
      <c r="N107" s="102"/>
      <c r="O107" s="26">
        <f t="shared" si="10"/>
        <v>0</v>
      </c>
      <c r="P107" s="27"/>
      <c r="Q107" s="34"/>
      <c r="R107" s="35"/>
    </row>
    <row r="108" spans="1:18" ht="56.25" customHeight="1" x14ac:dyDescent="0.35">
      <c r="A108" s="54">
        <f t="shared" si="9"/>
        <v>104</v>
      </c>
      <c r="B108" s="123"/>
      <c r="C108" s="123"/>
      <c r="D108" s="127"/>
      <c r="E108" s="64" t="str">
        <f t="shared" si="7"/>
        <v>O30</v>
      </c>
      <c r="F108" s="27" t="s">
        <v>275</v>
      </c>
      <c r="G108" s="29" t="s">
        <v>0</v>
      </c>
      <c r="H108" s="26">
        <v>10</v>
      </c>
      <c r="I108" s="99" t="s">
        <v>310</v>
      </c>
      <c r="J108" s="99" t="s">
        <v>36</v>
      </c>
      <c r="K108" s="97" t="s">
        <v>321</v>
      </c>
      <c r="L108" s="94" t="s">
        <v>80</v>
      </c>
      <c r="M108" s="94" t="s">
        <v>80</v>
      </c>
      <c r="N108" s="102"/>
      <c r="O108" s="26">
        <f t="shared" si="10"/>
        <v>0</v>
      </c>
      <c r="P108" s="27"/>
      <c r="Q108" s="34"/>
      <c r="R108" s="35"/>
    </row>
    <row r="109" spans="1:18" ht="67.5" customHeight="1" x14ac:dyDescent="0.35">
      <c r="A109" s="54">
        <f t="shared" si="9"/>
        <v>105</v>
      </c>
      <c r="B109" s="123"/>
      <c r="C109" s="123"/>
      <c r="D109" s="127"/>
      <c r="E109" s="64" t="str">
        <f t="shared" si="7"/>
        <v>O31</v>
      </c>
      <c r="F109" s="27" t="s">
        <v>161</v>
      </c>
      <c r="G109" s="29" t="s">
        <v>0</v>
      </c>
      <c r="H109" s="26">
        <v>5</v>
      </c>
      <c r="I109" s="99" t="s">
        <v>310</v>
      </c>
      <c r="J109" s="99" t="s">
        <v>36</v>
      </c>
      <c r="K109" s="97" t="s">
        <v>321</v>
      </c>
      <c r="L109" s="94" t="s">
        <v>80</v>
      </c>
      <c r="M109" s="94" t="s">
        <v>80</v>
      </c>
      <c r="N109" s="102"/>
      <c r="O109" s="26">
        <f t="shared" si="10"/>
        <v>0</v>
      </c>
      <c r="P109" s="27"/>
      <c r="Q109" s="34"/>
      <c r="R109" s="35"/>
    </row>
    <row r="110" spans="1:18" x14ac:dyDescent="0.35">
      <c r="A110" s="54">
        <f t="shared" si="9"/>
        <v>106</v>
      </c>
      <c r="B110" s="123"/>
      <c r="C110" s="123"/>
      <c r="D110" s="127"/>
      <c r="E110" s="64" t="str">
        <f t="shared" si="7"/>
        <v>O32</v>
      </c>
      <c r="F110" s="27" t="s">
        <v>27</v>
      </c>
      <c r="G110" s="29" t="s">
        <v>0</v>
      </c>
      <c r="H110" s="26">
        <v>90</v>
      </c>
      <c r="I110" s="100" t="s">
        <v>310</v>
      </c>
      <c r="J110" s="99" t="s">
        <v>36</v>
      </c>
      <c r="K110" s="101"/>
      <c r="L110" s="94" t="s">
        <v>80</v>
      </c>
      <c r="M110" s="94" t="s">
        <v>80</v>
      </c>
      <c r="N110" s="102"/>
      <c r="O110" s="26">
        <f t="shared" si="10"/>
        <v>0</v>
      </c>
      <c r="P110" s="27"/>
      <c r="Q110" s="34"/>
      <c r="R110" s="35"/>
    </row>
    <row r="111" spans="1:18" x14ac:dyDescent="0.35">
      <c r="A111" s="54">
        <f t="shared" si="9"/>
        <v>107</v>
      </c>
      <c r="B111" s="123"/>
      <c r="C111" s="123"/>
      <c r="D111" s="127"/>
      <c r="E111" s="64" t="str">
        <f t="shared" si="7"/>
        <v>O33</v>
      </c>
      <c r="F111" s="27" t="s">
        <v>284</v>
      </c>
      <c r="G111" s="29" t="s">
        <v>0</v>
      </c>
      <c r="H111" s="26">
        <v>60</v>
      </c>
      <c r="I111" s="100" t="s">
        <v>310</v>
      </c>
      <c r="J111" s="99" t="s">
        <v>36</v>
      </c>
      <c r="K111" s="101"/>
      <c r="L111" s="94" t="s">
        <v>80</v>
      </c>
      <c r="M111" s="94" t="s">
        <v>80</v>
      </c>
      <c r="N111" s="102"/>
      <c r="O111" s="26">
        <f t="shared" si="10"/>
        <v>0</v>
      </c>
      <c r="P111" s="27"/>
      <c r="Q111" s="34"/>
      <c r="R111" s="35"/>
    </row>
    <row r="112" spans="1:18" ht="72.5" x14ac:dyDescent="0.35">
      <c r="A112" s="54">
        <f t="shared" si="9"/>
        <v>108</v>
      </c>
      <c r="B112" s="123"/>
      <c r="C112" s="123"/>
      <c r="D112" s="128"/>
      <c r="E112" s="64" t="str">
        <f t="shared" si="7"/>
        <v>O34</v>
      </c>
      <c r="F112" s="27" t="s">
        <v>260</v>
      </c>
      <c r="G112" s="29" t="s">
        <v>0</v>
      </c>
      <c r="H112" s="26">
        <v>5</v>
      </c>
      <c r="I112" s="99" t="s">
        <v>310</v>
      </c>
      <c r="J112" s="99" t="s">
        <v>36</v>
      </c>
      <c r="K112" s="97" t="s">
        <v>321</v>
      </c>
      <c r="L112" s="94" t="s">
        <v>80</v>
      </c>
      <c r="M112" s="94" t="s">
        <v>80</v>
      </c>
      <c r="N112" s="102"/>
      <c r="O112" s="26">
        <f t="shared" si="10"/>
        <v>0</v>
      </c>
      <c r="P112" s="27"/>
      <c r="Q112" s="34"/>
      <c r="R112" s="35"/>
    </row>
    <row r="113" spans="1:21" ht="139" customHeight="1" x14ac:dyDescent="0.35">
      <c r="A113" s="54">
        <f t="shared" si="9"/>
        <v>109</v>
      </c>
      <c r="B113" s="123"/>
      <c r="C113" s="123"/>
      <c r="D113" s="126" t="s">
        <v>47</v>
      </c>
      <c r="E113" s="64" t="str">
        <f t="shared" si="7"/>
        <v>O35</v>
      </c>
      <c r="F113" s="27" t="s">
        <v>114</v>
      </c>
      <c r="G113" s="49" t="s">
        <v>296</v>
      </c>
      <c r="H113" s="26">
        <v>5</v>
      </c>
      <c r="I113" s="61" t="s">
        <v>310</v>
      </c>
      <c r="J113" s="26" t="s">
        <v>36</v>
      </c>
      <c r="K113" s="26"/>
      <c r="L113" s="94" t="s">
        <v>80</v>
      </c>
      <c r="M113" s="94" t="s">
        <v>80</v>
      </c>
      <c r="N113" s="102"/>
      <c r="O113" s="26">
        <f>MIN(N113*H113,30)</f>
        <v>0</v>
      </c>
      <c r="P113" s="27" t="s">
        <v>48</v>
      </c>
      <c r="Q113" s="34"/>
      <c r="R113" s="35"/>
    </row>
    <row r="114" spans="1:21" ht="78" customHeight="1" x14ac:dyDescent="0.35">
      <c r="A114" s="54">
        <f t="shared" si="9"/>
        <v>110</v>
      </c>
      <c r="B114" s="123"/>
      <c r="C114" s="123"/>
      <c r="D114" s="127"/>
      <c r="E114" s="64" t="str">
        <f t="shared" si="7"/>
        <v>O36</v>
      </c>
      <c r="F114" s="27" t="s">
        <v>261</v>
      </c>
      <c r="G114" s="29" t="s">
        <v>296</v>
      </c>
      <c r="H114" s="26" t="s">
        <v>4</v>
      </c>
      <c r="I114" s="61" t="s">
        <v>310</v>
      </c>
      <c r="J114" s="26" t="s">
        <v>36</v>
      </c>
      <c r="K114" s="26"/>
      <c r="L114" s="94" t="s">
        <v>80</v>
      </c>
      <c r="M114" s="94" t="s">
        <v>80</v>
      </c>
      <c r="N114" s="102"/>
      <c r="O114" s="26">
        <f>MIN(N114*H114,30)</f>
        <v>0</v>
      </c>
      <c r="P114" s="27" t="s">
        <v>48</v>
      </c>
      <c r="Q114" s="34"/>
      <c r="R114" s="35"/>
    </row>
    <row r="115" spans="1:21" ht="58" x14ac:dyDescent="0.35">
      <c r="A115" s="54">
        <f t="shared" si="9"/>
        <v>111</v>
      </c>
      <c r="B115" s="123"/>
      <c r="C115" s="123"/>
      <c r="D115" s="127"/>
      <c r="E115" s="64" t="str">
        <f t="shared" si="7"/>
        <v>O37</v>
      </c>
      <c r="F115" s="27" t="s">
        <v>262</v>
      </c>
      <c r="G115" s="29" t="s">
        <v>185</v>
      </c>
      <c r="H115" s="49"/>
      <c r="I115" s="61" t="s">
        <v>310</v>
      </c>
      <c r="J115" s="26" t="s">
        <v>36</v>
      </c>
      <c r="K115" s="77" t="s">
        <v>239</v>
      </c>
      <c r="L115" s="94" t="s">
        <v>80</v>
      </c>
      <c r="M115" s="94" t="s">
        <v>80</v>
      </c>
      <c r="N115" s="102"/>
      <c r="O115" s="26">
        <f>IF(N115="",0,MIN(N115,30))</f>
        <v>0</v>
      </c>
      <c r="P115" s="27"/>
      <c r="Q115" s="34"/>
      <c r="R115" s="35"/>
    </row>
    <row r="116" spans="1:21" ht="43.5" x14ac:dyDescent="0.35">
      <c r="A116" s="54">
        <f t="shared" si="9"/>
        <v>112</v>
      </c>
      <c r="B116" s="123"/>
      <c r="C116" s="123"/>
      <c r="D116" s="127"/>
      <c r="E116" s="64" t="str">
        <f t="shared" si="7"/>
        <v>O38</v>
      </c>
      <c r="F116" s="27" t="s">
        <v>157</v>
      </c>
      <c r="G116" s="29" t="s">
        <v>0</v>
      </c>
      <c r="H116" s="26">
        <v>25</v>
      </c>
      <c r="I116" s="61" t="s">
        <v>310</v>
      </c>
      <c r="J116" s="26" t="s">
        <v>36</v>
      </c>
      <c r="K116" s="26"/>
      <c r="L116" s="94" t="s">
        <v>80</v>
      </c>
      <c r="M116" s="94" t="s">
        <v>80</v>
      </c>
      <c r="N116" s="102"/>
      <c r="O116" s="26">
        <f t="shared" ref="O116:O122" si="11">N116*H116</f>
        <v>0</v>
      </c>
      <c r="P116" s="27" t="s">
        <v>167</v>
      </c>
      <c r="Q116" s="34"/>
      <c r="R116" s="35"/>
    </row>
    <row r="117" spans="1:21" x14ac:dyDescent="0.35">
      <c r="A117" s="54">
        <f t="shared" si="9"/>
        <v>113</v>
      </c>
      <c r="B117" s="123"/>
      <c r="C117" s="123"/>
      <c r="D117" s="127"/>
      <c r="E117" s="64" t="str">
        <f t="shared" si="7"/>
        <v>O39</v>
      </c>
      <c r="F117" s="27" t="s">
        <v>158</v>
      </c>
      <c r="G117" s="29" t="s">
        <v>0</v>
      </c>
      <c r="H117" s="26">
        <v>15</v>
      </c>
      <c r="I117" s="61" t="s">
        <v>310</v>
      </c>
      <c r="J117" s="26" t="s">
        <v>36</v>
      </c>
      <c r="K117" s="26"/>
      <c r="L117" s="94" t="s">
        <v>80</v>
      </c>
      <c r="M117" s="94" t="s">
        <v>80</v>
      </c>
      <c r="N117" s="102"/>
      <c r="O117" s="26">
        <f t="shared" si="11"/>
        <v>0</v>
      </c>
      <c r="P117" s="27"/>
      <c r="Q117" s="34"/>
      <c r="R117" s="35"/>
    </row>
    <row r="118" spans="1:21" ht="29" x14ac:dyDescent="0.35">
      <c r="A118" s="54"/>
      <c r="B118" s="123"/>
      <c r="C118" s="123"/>
      <c r="D118" s="127"/>
      <c r="E118" s="64" t="str">
        <f t="shared" si="7"/>
        <v>O40</v>
      </c>
      <c r="F118" s="27" t="s">
        <v>174</v>
      </c>
      <c r="G118" s="29" t="s">
        <v>103</v>
      </c>
      <c r="H118" s="26">
        <v>25</v>
      </c>
      <c r="I118" s="61" t="s">
        <v>310</v>
      </c>
      <c r="J118" s="26" t="s">
        <v>36</v>
      </c>
      <c r="K118" s="26"/>
      <c r="L118" s="94" t="s">
        <v>80</v>
      </c>
      <c r="M118" s="94" t="s">
        <v>80</v>
      </c>
      <c r="N118" s="102"/>
      <c r="O118" s="26">
        <f>N118*H118</f>
        <v>0</v>
      </c>
      <c r="P118" s="27"/>
      <c r="Q118" s="34"/>
      <c r="R118" s="35"/>
    </row>
    <row r="119" spans="1:21" ht="29" x14ac:dyDescent="0.35">
      <c r="A119" s="54">
        <f t="shared" si="9"/>
        <v>115</v>
      </c>
      <c r="B119" s="123"/>
      <c r="C119" s="123"/>
      <c r="D119" s="127"/>
      <c r="E119" s="64" t="str">
        <f t="shared" si="7"/>
        <v>O41</v>
      </c>
      <c r="F119" s="27" t="s">
        <v>162</v>
      </c>
      <c r="G119" s="29" t="s">
        <v>28</v>
      </c>
      <c r="H119" s="26">
        <v>50</v>
      </c>
      <c r="I119" s="26" t="s">
        <v>38</v>
      </c>
      <c r="J119" s="26" t="s">
        <v>35</v>
      </c>
      <c r="K119" s="26"/>
      <c r="L119" s="94" t="s">
        <v>80</v>
      </c>
      <c r="M119" s="94" t="s">
        <v>80</v>
      </c>
      <c r="N119" s="102"/>
      <c r="O119" s="26">
        <f t="shared" si="11"/>
        <v>0</v>
      </c>
      <c r="P119" s="27"/>
      <c r="Q119" s="34"/>
      <c r="R119" s="35"/>
    </row>
    <row r="120" spans="1:21" ht="29" x14ac:dyDescent="0.35">
      <c r="A120" s="54">
        <f t="shared" si="9"/>
        <v>116</v>
      </c>
      <c r="B120" s="123"/>
      <c r="C120" s="123"/>
      <c r="D120" s="127"/>
      <c r="E120" s="64" t="str">
        <f t="shared" si="7"/>
        <v>O42</v>
      </c>
      <c r="F120" s="27" t="s">
        <v>166</v>
      </c>
      <c r="G120" s="29" t="s">
        <v>28</v>
      </c>
      <c r="H120" s="26" t="s">
        <v>26</v>
      </c>
      <c r="I120" s="26" t="s">
        <v>38</v>
      </c>
      <c r="J120" s="26" t="s">
        <v>35</v>
      </c>
      <c r="K120" s="26"/>
      <c r="L120" s="94" t="s">
        <v>80</v>
      </c>
      <c r="M120" s="94" t="s">
        <v>80</v>
      </c>
      <c r="N120" s="102"/>
      <c r="O120" s="26">
        <f t="shared" si="11"/>
        <v>0</v>
      </c>
      <c r="P120" s="27"/>
      <c r="Q120" s="34"/>
      <c r="R120" s="35"/>
    </row>
    <row r="121" spans="1:21" ht="43.5" x14ac:dyDescent="0.35">
      <c r="A121" s="54">
        <f t="shared" si="9"/>
        <v>117</v>
      </c>
      <c r="B121" s="123"/>
      <c r="C121" s="123"/>
      <c r="D121" s="127"/>
      <c r="E121" s="64" t="str">
        <f t="shared" si="7"/>
        <v>O43</v>
      </c>
      <c r="F121" s="27" t="s">
        <v>165</v>
      </c>
      <c r="G121" s="29" t="s">
        <v>28</v>
      </c>
      <c r="H121" s="26" t="s">
        <v>1</v>
      </c>
      <c r="I121" s="26" t="s">
        <v>38</v>
      </c>
      <c r="J121" s="26" t="s">
        <v>35</v>
      </c>
      <c r="K121" s="26"/>
      <c r="L121" s="94" t="s">
        <v>80</v>
      </c>
      <c r="M121" s="94" t="s">
        <v>80</v>
      </c>
      <c r="N121" s="102"/>
      <c r="O121" s="26">
        <f t="shared" si="11"/>
        <v>0</v>
      </c>
      <c r="P121" s="27"/>
      <c r="Q121" s="34"/>
      <c r="R121" s="35"/>
    </row>
    <row r="122" spans="1:21" ht="43.5" x14ac:dyDescent="0.35">
      <c r="A122" s="54">
        <f t="shared" si="9"/>
        <v>118</v>
      </c>
      <c r="B122" s="123"/>
      <c r="C122" s="123"/>
      <c r="D122" s="127"/>
      <c r="E122" s="64" t="str">
        <f t="shared" si="7"/>
        <v>O44</v>
      </c>
      <c r="F122" s="27" t="s">
        <v>164</v>
      </c>
      <c r="G122" s="29" t="s">
        <v>28</v>
      </c>
      <c r="H122" s="26">
        <v>15</v>
      </c>
      <c r="I122" s="26" t="s">
        <v>38</v>
      </c>
      <c r="J122" s="26" t="s">
        <v>35</v>
      </c>
      <c r="K122" s="26"/>
      <c r="L122" s="94" t="s">
        <v>80</v>
      </c>
      <c r="M122" s="94" t="s">
        <v>80</v>
      </c>
      <c r="N122" s="102"/>
      <c r="O122" s="26">
        <f t="shared" si="11"/>
        <v>0</v>
      </c>
      <c r="P122" s="27"/>
      <c r="Q122" s="34"/>
      <c r="R122" s="35"/>
    </row>
    <row r="123" spans="1:21" ht="58" x14ac:dyDescent="0.35">
      <c r="A123" s="54">
        <f t="shared" si="9"/>
        <v>119</v>
      </c>
      <c r="B123" s="123"/>
      <c r="C123" s="123"/>
      <c r="D123" s="127"/>
      <c r="E123" s="64" t="str">
        <f t="shared" si="7"/>
        <v>O45</v>
      </c>
      <c r="F123" s="27" t="s">
        <v>276</v>
      </c>
      <c r="G123" s="29" t="s">
        <v>240</v>
      </c>
      <c r="H123" s="49"/>
      <c r="I123" s="26" t="s">
        <v>38</v>
      </c>
      <c r="J123" s="26" t="s">
        <v>35</v>
      </c>
      <c r="K123" s="29" t="s">
        <v>239</v>
      </c>
      <c r="L123" s="94" t="s">
        <v>80</v>
      </c>
      <c r="M123" s="94" t="s">
        <v>80</v>
      </c>
      <c r="N123" s="102"/>
      <c r="O123" s="26">
        <f>IF(N123="",0,MIN(N123,30))</f>
        <v>0</v>
      </c>
      <c r="P123" s="27"/>
      <c r="Q123" s="34"/>
      <c r="R123" s="35"/>
    </row>
    <row r="124" spans="1:21" ht="43.5" customHeight="1" x14ac:dyDescent="0.35">
      <c r="A124" s="54">
        <f t="shared" si="9"/>
        <v>120</v>
      </c>
      <c r="B124" s="123"/>
      <c r="C124" s="123"/>
      <c r="D124" s="127"/>
      <c r="E124" s="64" t="str">
        <f t="shared" si="7"/>
        <v>O46</v>
      </c>
      <c r="F124" s="27" t="s">
        <v>319</v>
      </c>
      <c r="G124" s="29" t="s">
        <v>287</v>
      </c>
      <c r="H124" s="49"/>
      <c r="I124" s="61" t="s">
        <v>310</v>
      </c>
      <c r="J124" s="26" t="s">
        <v>35</v>
      </c>
      <c r="K124" s="77" t="s">
        <v>305</v>
      </c>
      <c r="L124" s="94" t="s">
        <v>80</v>
      </c>
      <c r="M124" s="94" t="s">
        <v>80</v>
      </c>
      <c r="N124" s="102"/>
      <c r="O124" s="26">
        <f>IF(N124="",0,MIN(N124,30))</f>
        <v>0</v>
      </c>
      <c r="P124" s="27"/>
      <c r="Q124" s="34"/>
      <c r="R124" s="35"/>
      <c r="T124" s="78" t="s">
        <v>231</v>
      </c>
      <c r="U124" s="78" t="s">
        <v>232</v>
      </c>
    </row>
    <row r="125" spans="1:21" ht="71" customHeight="1" x14ac:dyDescent="0.35">
      <c r="A125" s="54">
        <f t="shared" si="9"/>
        <v>121</v>
      </c>
      <c r="B125" s="124"/>
      <c r="C125" s="124"/>
      <c r="D125" s="128"/>
      <c r="E125" s="64" t="str">
        <f t="shared" si="7"/>
        <v>O47</v>
      </c>
      <c r="F125" s="27" t="s">
        <v>163</v>
      </c>
      <c r="G125" s="29" t="s">
        <v>0</v>
      </c>
      <c r="H125" s="26">
        <v>10</v>
      </c>
      <c r="I125" s="61" t="s">
        <v>310</v>
      </c>
      <c r="J125" s="26" t="s">
        <v>36</v>
      </c>
      <c r="K125" s="26"/>
      <c r="L125" s="94" t="s">
        <v>80</v>
      </c>
      <c r="M125" s="94" t="s">
        <v>80</v>
      </c>
      <c r="N125" s="102"/>
      <c r="O125" s="26">
        <f>N125*H125</f>
        <v>0</v>
      </c>
      <c r="P125" s="27"/>
      <c r="Q125" s="34"/>
      <c r="R125" s="35"/>
      <c r="S125" s="75" t="s">
        <v>222</v>
      </c>
      <c r="T125" s="43">
        <f>SUM(O79:O125)</f>
        <v>0</v>
      </c>
      <c r="U125" s="43">
        <f>MIN(SUM(O79:O125),300)</f>
        <v>0</v>
      </c>
    </row>
    <row r="126" spans="1:21" ht="121.5" customHeight="1" x14ac:dyDescent="0.35">
      <c r="A126" s="54">
        <f t="shared" ref="A126" si="12">ROW(A126)-4</f>
        <v>122</v>
      </c>
      <c r="B126" s="83"/>
      <c r="C126" s="84" t="s">
        <v>171</v>
      </c>
      <c r="D126" s="85"/>
      <c r="E126" s="43" t="s">
        <v>243</v>
      </c>
      <c r="F126" s="45" t="s">
        <v>285</v>
      </c>
      <c r="G126" s="3" t="s">
        <v>218</v>
      </c>
      <c r="H126" s="43"/>
      <c r="I126" s="43" t="s">
        <v>241</v>
      </c>
      <c r="J126" s="43" t="s">
        <v>36</v>
      </c>
      <c r="K126" s="43" t="s">
        <v>242</v>
      </c>
      <c r="L126" s="94" t="s">
        <v>80</v>
      </c>
      <c r="M126" s="94" t="s">
        <v>80</v>
      </c>
      <c r="N126" s="108"/>
      <c r="O126" s="43">
        <f>IF((N126-2)&lt;0,0,N126-2)</f>
        <v>0</v>
      </c>
      <c r="P126" s="43"/>
      <c r="R126" s="2"/>
    </row>
    <row r="127" spans="1:21" x14ac:dyDescent="0.35">
      <c r="A127" s="54"/>
      <c r="B127" s="66"/>
      <c r="C127" s="67"/>
      <c r="D127" s="68"/>
      <c r="F127" s="69"/>
      <c r="P127" s="2"/>
    </row>
    <row r="128" spans="1:21" ht="44.5" customHeight="1" x14ac:dyDescent="0.35">
      <c r="B128" s="22"/>
      <c r="D128" s="24"/>
      <c r="F128" s="2"/>
      <c r="G128" s="2"/>
      <c r="P128" s="2"/>
      <c r="R128" s="35"/>
    </row>
    <row r="129" spans="2:18" ht="28.5" customHeight="1" x14ac:dyDescent="0.35">
      <c r="B129" s="22"/>
      <c r="F129" s="2"/>
      <c r="P129" s="2"/>
      <c r="R129" s="35"/>
    </row>
    <row r="130" spans="2:18" ht="29.5" customHeight="1" thickBot="1" x14ac:dyDescent="0.4">
      <c r="B130" s="22"/>
      <c r="C130" s="23"/>
      <c r="D130" s="24"/>
      <c r="F130" s="13" t="s">
        <v>59</v>
      </c>
      <c r="G130" s="13" t="s">
        <v>61</v>
      </c>
      <c r="H130" s="40" t="s">
        <v>219</v>
      </c>
      <c r="K130" s="112" t="s">
        <v>89</v>
      </c>
      <c r="L130" s="113"/>
      <c r="M130" s="114"/>
      <c r="P130" s="2"/>
      <c r="R130" s="35"/>
    </row>
    <row r="131" spans="2:18" ht="43.5" x14ac:dyDescent="0.35">
      <c r="B131" s="22"/>
      <c r="C131" s="23"/>
      <c r="D131" s="24"/>
      <c r="F131" s="14" t="s">
        <v>51</v>
      </c>
      <c r="G131" s="140" t="s">
        <v>62</v>
      </c>
      <c r="H131" s="89">
        <f>($U$54*40%+$U$78*60%+$U$125*0%)/3-O126</f>
        <v>0</v>
      </c>
      <c r="K131" s="33" t="s">
        <v>90</v>
      </c>
      <c r="L131" s="33" t="s">
        <v>91</v>
      </c>
      <c r="M131" s="33" t="s">
        <v>92</v>
      </c>
      <c r="P131" s="2"/>
      <c r="R131" s="35"/>
    </row>
    <row r="132" spans="2:18" ht="43.5" x14ac:dyDescent="0.35">
      <c r="B132" s="22"/>
      <c r="C132" s="23"/>
      <c r="D132" s="24"/>
      <c r="F132" s="15" t="s">
        <v>52</v>
      </c>
      <c r="G132" s="141"/>
      <c r="H132" s="90">
        <f>($U$54*60%+$U$78*40%+$U$125*0%)/3-O126</f>
        <v>0</v>
      </c>
      <c r="K132" s="3" t="s">
        <v>73</v>
      </c>
      <c r="L132" s="3" t="s">
        <v>93</v>
      </c>
      <c r="M132" s="19" t="s">
        <v>94</v>
      </c>
      <c r="R132" s="35"/>
    </row>
    <row r="133" spans="2:18" ht="43.5" x14ac:dyDescent="0.35">
      <c r="B133" s="22"/>
      <c r="C133" s="23"/>
      <c r="D133" s="24"/>
      <c r="F133" s="15" t="s">
        <v>53</v>
      </c>
      <c r="G133" s="141"/>
      <c r="H133" s="90">
        <f>($U$54*55%+$U$78*35%+$U$125*10%)/3-O126</f>
        <v>0</v>
      </c>
      <c r="K133" s="3" t="s">
        <v>76</v>
      </c>
      <c r="L133" s="3" t="s">
        <v>95</v>
      </c>
      <c r="M133" s="19" t="s">
        <v>94</v>
      </c>
      <c r="R133" s="35"/>
    </row>
    <row r="134" spans="2:18" ht="43.5" x14ac:dyDescent="0.35">
      <c r="B134" s="22"/>
      <c r="C134" s="23"/>
      <c r="D134" s="24"/>
      <c r="F134" s="15" t="s">
        <v>107</v>
      </c>
      <c r="G134" s="141"/>
      <c r="H134" s="90">
        <f>($U$54*35%+$U$78*55%+$U$125*10%)/3-O126</f>
        <v>0</v>
      </c>
      <c r="K134" s="3" t="s">
        <v>78</v>
      </c>
      <c r="L134" s="3" t="s">
        <v>96</v>
      </c>
      <c r="M134" s="19" t="s">
        <v>94</v>
      </c>
      <c r="R134" s="35"/>
    </row>
    <row r="135" spans="2:18" ht="35.5" customHeight="1" x14ac:dyDescent="0.35">
      <c r="B135" s="22"/>
      <c r="C135" s="23"/>
      <c r="D135" s="24"/>
      <c r="F135" s="15" t="s">
        <v>54</v>
      </c>
      <c r="G135" s="141"/>
      <c r="H135" s="90">
        <f>($U$54*10%+$U$78*35%+$U$125*55%)/3-O126</f>
        <v>0</v>
      </c>
      <c r="K135" s="147" t="s">
        <v>247</v>
      </c>
      <c r="L135" s="148"/>
      <c r="M135" s="149"/>
      <c r="R135" s="35"/>
    </row>
    <row r="136" spans="2:18" x14ac:dyDescent="0.35">
      <c r="B136" s="22"/>
      <c r="C136" s="23"/>
      <c r="D136" s="24"/>
      <c r="F136" s="15" t="s">
        <v>108</v>
      </c>
      <c r="G136" s="141"/>
      <c r="H136" s="90">
        <f>($U$54*10%+$U$78*55%+$U$125*35%)/3-O126</f>
        <v>0</v>
      </c>
      <c r="P136" s="2"/>
      <c r="R136" s="35"/>
    </row>
    <row r="137" spans="2:18" x14ac:dyDescent="0.35">
      <c r="B137" s="22"/>
      <c r="C137" s="23"/>
      <c r="D137" s="24"/>
      <c r="F137" s="15" t="s">
        <v>109</v>
      </c>
      <c r="G137" s="141"/>
      <c r="H137" s="90">
        <f>($U$54*55%+$U$78*10%+$U$125*35%)/3-O126</f>
        <v>0</v>
      </c>
      <c r="P137" s="2"/>
      <c r="R137" s="35"/>
    </row>
    <row r="138" spans="2:18" ht="15" thickBot="1" x14ac:dyDescent="0.4">
      <c r="B138" s="22"/>
      <c r="C138" s="23"/>
      <c r="D138" s="24"/>
      <c r="F138" s="16" t="s">
        <v>110</v>
      </c>
      <c r="G138" s="142"/>
      <c r="H138" s="90">
        <f>($U$54*35%+$U$78*10%+$U$125*55%)/3-O126</f>
        <v>0</v>
      </c>
      <c r="P138" s="2"/>
      <c r="R138" s="35"/>
    </row>
    <row r="139" spans="2:18" ht="36" customHeight="1" x14ac:dyDescent="0.35">
      <c r="B139" s="22"/>
      <c r="C139" s="23"/>
      <c r="D139" s="24"/>
      <c r="F139" s="14" t="s">
        <v>63</v>
      </c>
      <c r="G139" s="140" t="s">
        <v>65</v>
      </c>
      <c r="H139" s="80"/>
      <c r="K139" s="136" t="s">
        <v>60</v>
      </c>
      <c r="L139" s="137"/>
      <c r="P139" s="2"/>
      <c r="R139" s="35"/>
    </row>
    <row r="140" spans="2:18" ht="15" thickBot="1" x14ac:dyDescent="0.4">
      <c r="B140" s="22"/>
      <c r="C140" s="23"/>
      <c r="D140" s="24"/>
      <c r="F140" s="16" t="s">
        <v>64</v>
      </c>
      <c r="G140" s="142"/>
      <c r="H140" s="80"/>
      <c r="K140" s="32" t="s">
        <v>55</v>
      </c>
      <c r="L140" s="17" t="s">
        <v>315</v>
      </c>
      <c r="P140" s="2"/>
      <c r="R140" s="35"/>
    </row>
    <row r="141" spans="2:18" ht="29.5" customHeight="1" x14ac:dyDescent="0.35">
      <c r="B141" s="22"/>
      <c r="C141" s="23"/>
      <c r="D141" s="24"/>
      <c r="F141" s="14" t="s">
        <v>66</v>
      </c>
      <c r="G141" s="143" t="s">
        <v>86</v>
      </c>
      <c r="H141" s="82">
        <f>($U$54*0%+$U$78*0%+$U$125*100%)/3-O126</f>
        <v>0</v>
      </c>
      <c r="K141" s="32" t="s">
        <v>56</v>
      </c>
      <c r="L141" s="17" t="s">
        <v>316</v>
      </c>
      <c r="P141" s="2"/>
      <c r="R141" s="35"/>
    </row>
    <row r="142" spans="2:18" ht="30.5" customHeight="1" x14ac:dyDescent="0.35">
      <c r="B142" s="22"/>
      <c r="C142" s="23"/>
      <c r="D142" s="24"/>
      <c r="F142" s="15" t="s">
        <v>67</v>
      </c>
      <c r="G142" s="144"/>
      <c r="H142" s="82">
        <f>($U$54*15%+$U$78*15%+$U$125*70%)/3-O126</f>
        <v>0</v>
      </c>
      <c r="K142" s="32" t="s">
        <v>57</v>
      </c>
      <c r="L142" s="17" t="s">
        <v>317</v>
      </c>
      <c r="P142" s="2"/>
      <c r="R142" s="35"/>
    </row>
    <row r="143" spans="2:18" ht="29.15" customHeight="1" x14ac:dyDescent="0.35">
      <c r="B143" s="22"/>
      <c r="C143" s="23"/>
      <c r="D143" s="24"/>
      <c r="F143" s="15" t="s">
        <v>68</v>
      </c>
      <c r="G143" s="144"/>
      <c r="H143" s="82">
        <f>($U$54*0%+$U$78*20%+$U$125*80%)/3-O126</f>
        <v>0</v>
      </c>
      <c r="K143" s="32" t="s">
        <v>58</v>
      </c>
      <c r="L143" s="17" t="s">
        <v>318</v>
      </c>
      <c r="P143" s="2"/>
      <c r="R143" s="35"/>
    </row>
    <row r="144" spans="2:18" ht="15" thickBot="1" x14ac:dyDescent="0.4">
      <c r="B144" s="22"/>
      <c r="C144" s="23"/>
      <c r="D144" s="24"/>
      <c r="F144" s="16" t="s">
        <v>69</v>
      </c>
      <c r="G144" s="145"/>
      <c r="H144" s="82">
        <f>($U$54*20%+$U$78*0%+$U$125*80%)/3-O126</f>
        <v>0</v>
      </c>
      <c r="P144" s="2"/>
      <c r="R144" s="35"/>
    </row>
    <row r="145" spans="2:18" x14ac:dyDescent="0.35">
      <c r="B145" s="22"/>
      <c r="C145" s="23"/>
      <c r="D145" s="24"/>
      <c r="P145" s="2"/>
      <c r="R145" s="35"/>
    </row>
    <row r="146" spans="2:18" x14ac:dyDescent="0.35">
      <c r="B146" s="22"/>
      <c r="C146" s="23"/>
      <c r="D146" s="24"/>
      <c r="E146" s="146" t="s">
        <v>84</v>
      </c>
      <c r="F146" s="146"/>
      <c r="G146" s="146"/>
      <c r="H146" s="146"/>
      <c r="I146" s="18"/>
      <c r="J146" s="18"/>
      <c r="L146" s="76"/>
      <c r="M146" s="76"/>
      <c r="P146" s="2"/>
      <c r="R146" s="35"/>
    </row>
    <row r="147" spans="2:18" x14ac:dyDescent="0.35">
      <c r="B147" s="22"/>
      <c r="C147" s="23"/>
      <c r="D147" s="24"/>
      <c r="E147" s="32" t="s">
        <v>82</v>
      </c>
      <c r="F147" s="37" t="s">
        <v>70</v>
      </c>
      <c r="G147" s="37" t="s">
        <v>71</v>
      </c>
      <c r="H147" s="37" t="s">
        <v>72</v>
      </c>
      <c r="P147" s="2"/>
      <c r="R147" s="35"/>
    </row>
    <row r="148" spans="2:18" x14ac:dyDescent="0.35">
      <c r="B148" s="22"/>
      <c r="C148" s="23"/>
      <c r="D148" s="24"/>
      <c r="E148" s="38" t="s">
        <v>73</v>
      </c>
      <c r="F148" s="38" t="s">
        <v>74</v>
      </c>
      <c r="G148" s="138" t="s">
        <v>83</v>
      </c>
      <c r="H148" s="139" t="s">
        <v>75</v>
      </c>
      <c r="R148" s="35"/>
    </row>
    <row r="149" spans="2:18" x14ac:dyDescent="0.35">
      <c r="B149" s="22"/>
      <c r="C149" s="23"/>
      <c r="D149" s="24"/>
      <c r="E149" s="38" t="s">
        <v>76</v>
      </c>
      <c r="F149" s="38" t="s">
        <v>77</v>
      </c>
      <c r="G149" s="138"/>
      <c r="H149" s="139"/>
      <c r="R149" s="35"/>
    </row>
    <row r="150" spans="2:18" x14ac:dyDescent="0.35">
      <c r="B150" s="22"/>
      <c r="C150" s="23"/>
      <c r="D150" s="24"/>
      <c r="E150" s="38" t="s">
        <v>78</v>
      </c>
      <c r="F150" s="38" t="s">
        <v>79</v>
      </c>
      <c r="G150" s="138"/>
      <c r="H150" s="139"/>
      <c r="R150" s="35"/>
    </row>
    <row r="151" spans="2:18" ht="39" x14ac:dyDescent="0.35">
      <c r="B151" s="22"/>
      <c r="C151" s="23"/>
      <c r="D151" s="24"/>
      <c r="E151" s="38" t="s">
        <v>80</v>
      </c>
      <c r="F151" s="38" t="s">
        <v>74</v>
      </c>
      <c r="G151" s="38" t="s">
        <v>81</v>
      </c>
      <c r="H151" s="139"/>
      <c r="R151" s="35"/>
    </row>
    <row r="152" spans="2:18" x14ac:dyDescent="0.35">
      <c r="B152" s="22"/>
      <c r="C152" s="23"/>
      <c r="D152" s="24"/>
      <c r="E152" s="39"/>
      <c r="F152" s="39"/>
      <c r="G152" s="39"/>
      <c r="H152" s="39"/>
      <c r="R152" s="35"/>
    </row>
    <row r="153" spans="2:18" x14ac:dyDescent="0.35">
      <c r="B153" s="22"/>
      <c r="C153" s="23"/>
      <c r="D153" s="24"/>
      <c r="R153" s="35"/>
    </row>
    <row r="154" spans="2:18" x14ac:dyDescent="0.35">
      <c r="B154" s="22"/>
      <c r="C154" s="23"/>
      <c r="D154" s="24"/>
    </row>
    <row r="155" spans="2:18" x14ac:dyDescent="0.35">
      <c r="B155" s="22"/>
      <c r="C155" s="23"/>
      <c r="D155" s="24"/>
    </row>
    <row r="156" spans="2:18" x14ac:dyDescent="0.35">
      <c r="B156" s="22"/>
      <c r="C156" s="23"/>
      <c r="D156" s="24"/>
    </row>
    <row r="157" spans="2:18" x14ac:dyDescent="0.35">
      <c r="B157" s="22"/>
      <c r="C157" s="23"/>
      <c r="D157" s="24"/>
    </row>
    <row r="158" spans="2:18" x14ac:dyDescent="0.35">
      <c r="B158" s="22"/>
      <c r="C158" s="23"/>
      <c r="D158" s="24"/>
    </row>
    <row r="159" spans="2:18" x14ac:dyDescent="0.35">
      <c r="B159" s="22"/>
      <c r="C159" s="23"/>
      <c r="D159" s="24"/>
    </row>
    <row r="160" spans="2:18" x14ac:dyDescent="0.35">
      <c r="B160" s="22"/>
      <c r="C160" s="23"/>
      <c r="D160" s="24"/>
    </row>
    <row r="161" spans="2:4" x14ac:dyDescent="0.35">
      <c r="B161" s="22"/>
      <c r="C161" s="23"/>
      <c r="D161" s="24"/>
    </row>
    <row r="162" spans="2:4" x14ac:dyDescent="0.35">
      <c r="B162" s="22"/>
      <c r="C162" s="23"/>
      <c r="D162" s="24"/>
    </row>
    <row r="163" spans="2:4" x14ac:dyDescent="0.35">
      <c r="B163" s="22"/>
      <c r="C163" s="23"/>
      <c r="D163" s="24"/>
    </row>
    <row r="164" spans="2:4" x14ac:dyDescent="0.35">
      <c r="B164" s="22"/>
      <c r="C164" s="23"/>
      <c r="D164" s="24"/>
    </row>
    <row r="165" spans="2:4" x14ac:dyDescent="0.35">
      <c r="B165" s="22"/>
      <c r="C165" s="23"/>
      <c r="D165" s="24"/>
    </row>
    <row r="166" spans="2:4" x14ac:dyDescent="0.35">
      <c r="B166" s="22"/>
      <c r="C166" s="23"/>
      <c r="D166" s="24"/>
    </row>
    <row r="167" spans="2:4" x14ac:dyDescent="0.35">
      <c r="B167" s="22"/>
      <c r="C167" s="23"/>
      <c r="D167" s="24"/>
    </row>
    <row r="168" spans="2:4" x14ac:dyDescent="0.35">
      <c r="B168" s="22"/>
      <c r="C168" s="23"/>
      <c r="D168" s="24"/>
    </row>
    <row r="169" spans="2:4" x14ac:dyDescent="0.35">
      <c r="B169" s="22"/>
      <c r="C169" s="23"/>
      <c r="D169" s="24"/>
    </row>
    <row r="170" spans="2:4" x14ac:dyDescent="0.35">
      <c r="B170" s="22"/>
      <c r="C170" s="23"/>
      <c r="D170" s="24"/>
    </row>
    <row r="171" spans="2:4" x14ac:dyDescent="0.35">
      <c r="B171" s="22"/>
      <c r="C171" s="23"/>
      <c r="D171" s="24"/>
    </row>
    <row r="172" spans="2:4" x14ac:dyDescent="0.35">
      <c r="B172" s="22"/>
      <c r="C172" s="23"/>
      <c r="D172" s="24"/>
    </row>
    <row r="173" spans="2:4" x14ac:dyDescent="0.35">
      <c r="B173" s="22"/>
      <c r="C173" s="23"/>
      <c r="D173" s="24"/>
    </row>
    <row r="174" spans="2:4" x14ac:dyDescent="0.35">
      <c r="B174" s="22"/>
      <c r="C174" s="23"/>
      <c r="D174" s="24"/>
    </row>
    <row r="175" spans="2:4" x14ac:dyDescent="0.35">
      <c r="B175" s="22"/>
      <c r="C175" s="23"/>
      <c r="D175" s="24"/>
    </row>
    <row r="176" spans="2:4" x14ac:dyDescent="0.35">
      <c r="B176" s="22"/>
      <c r="C176" s="23"/>
      <c r="D176" s="24"/>
    </row>
    <row r="177" spans="2:4" x14ac:dyDescent="0.35">
      <c r="B177" s="22"/>
      <c r="C177" s="23"/>
      <c r="D177" s="24"/>
    </row>
    <row r="178" spans="2:4" x14ac:dyDescent="0.35">
      <c r="B178" s="22"/>
      <c r="C178" s="23"/>
      <c r="D178" s="24"/>
    </row>
    <row r="179" spans="2:4" x14ac:dyDescent="0.35">
      <c r="B179" s="22"/>
      <c r="C179" s="23"/>
      <c r="D179" s="24"/>
    </row>
    <row r="180" spans="2:4" x14ac:dyDescent="0.35">
      <c r="B180" s="22"/>
      <c r="C180" s="23"/>
      <c r="D180" s="24"/>
    </row>
    <row r="181" spans="2:4" x14ac:dyDescent="0.35">
      <c r="B181" s="22"/>
      <c r="C181" s="23"/>
      <c r="D181" s="24"/>
    </row>
    <row r="182" spans="2:4" x14ac:dyDescent="0.35">
      <c r="B182" s="22"/>
      <c r="C182" s="23"/>
      <c r="D182" s="4"/>
    </row>
    <row r="183" spans="2:4" x14ac:dyDescent="0.35">
      <c r="B183" s="22"/>
      <c r="C183" s="23"/>
      <c r="D183" s="4"/>
    </row>
    <row r="184" spans="2:4" x14ac:dyDescent="0.35">
      <c r="C184" s="25"/>
      <c r="D184" s="4"/>
    </row>
    <row r="185" spans="2:4" x14ac:dyDescent="0.35">
      <c r="C185" s="4"/>
      <c r="D185" s="4"/>
    </row>
    <row r="186" spans="2:4" x14ac:dyDescent="0.35">
      <c r="C186" s="4"/>
      <c r="D186" s="4"/>
    </row>
    <row r="187" spans="2:4" x14ac:dyDescent="0.35">
      <c r="C187" s="4"/>
      <c r="D187" s="4"/>
    </row>
    <row r="188" spans="2:4" x14ac:dyDescent="0.35">
      <c r="C188" s="4"/>
      <c r="D188" s="4"/>
    </row>
    <row r="189" spans="2:4" x14ac:dyDescent="0.35">
      <c r="C189" s="4"/>
    </row>
    <row r="190" spans="2:4" x14ac:dyDescent="0.35">
      <c r="C190" s="4"/>
      <c r="D190" s="21"/>
    </row>
    <row r="191" spans="2:4" x14ac:dyDescent="0.35">
      <c r="C191" s="4"/>
      <c r="D191" s="21"/>
    </row>
    <row r="193" spans="3:4" x14ac:dyDescent="0.35">
      <c r="C193" s="20"/>
    </row>
    <row r="194" spans="3:4" x14ac:dyDescent="0.35">
      <c r="C194" s="21"/>
    </row>
    <row r="198" spans="3:4" x14ac:dyDescent="0.35">
      <c r="D198" s="21"/>
    </row>
    <row r="199" spans="3:4" x14ac:dyDescent="0.35">
      <c r="D199" s="21"/>
    </row>
    <row r="201" spans="3:4" x14ac:dyDescent="0.35">
      <c r="C201" s="21"/>
    </row>
    <row r="202" spans="3:4" x14ac:dyDescent="0.35">
      <c r="C202" s="21"/>
    </row>
  </sheetData>
  <sheetProtection algorithmName="SHA-512" hashValue="Q6CXxojjmJafAD4tNGCpbRB8fydY44FIMplHcVXyvb11KyWnJhLyff1zf21GXjfJtUnyrDaB74kHWMI4dyXQlw==" saltValue="/fro2yyu5PPIiijr4VUT0g==" spinCount="100000" sheet="1" objects="1" scenarios="1"/>
  <autoFilter ref="A4:P126" xr:uid="{F0526F94-6F77-482A-9B3F-4AB55F107C9A}"/>
  <mergeCells count="33">
    <mergeCell ref="C5:C54"/>
    <mergeCell ref="D29:D30"/>
    <mergeCell ref="D31:D32"/>
    <mergeCell ref="D44:D47"/>
    <mergeCell ref="D5:D28"/>
    <mergeCell ref="D33:D43"/>
    <mergeCell ref="D48:D52"/>
    <mergeCell ref="D53:D54"/>
    <mergeCell ref="D74:D77"/>
    <mergeCell ref="K139:L139"/>
    <mergeCell ref="G148:G150"/>
    <mergeCell ref="H148:H151"/>
    <mergeCell ref="G131:G138"/>
    <mergeCell ref="G139:G140"/>
    <mergeCell ref="G141:G144"/>
    <mergeCell ref="E146:H146"/>
    <mergeCell ref="K135:M135"/>
    <mergeCell ref="B5:B54"/>
    <mergeCell ref="K130:M130"/>
    <mergeCell ref="S72:W72"/>
    <mergeCell ref="P19:P28"/>
    <mergeCell ref="B55:B78"/>
    <mergeCell ref="C79:C125"/>
    <mergeCell ref="B79:B125"/>
    <mergeCell ref="D96:D112"/>
    <mergeCell ref="D79:D95"/>
    <mergeCell ref="D63:D68"/>
    <mergeCell ref="D69:D71"/>
    <mergeCell ref="D72:D73"/>
    <mergeCell ref="C55:C77"/>
    <mergeCell ref="D113:D125"/>
    <mergeCell ref="D55:D58"/>
    <mergeCell ref="D59:D62"/>
  </mergeCells>
  <phoneticPr fontId="18" type="noConversion"/>
  <conditionalFormatting sqref="G131 G139">
    <cfRule type="top10" dxfId="0" priority="1" stopIfTrue="1" rank="1"/>
  </conditionalFormatting>
  <dataValidations count="3">
    <dataValidation type="decimal" allowBlank="1" showInputMessage="1" showErrorMessage="1" sqref="N125 N98:N100 N79:N80 N82:N91 N93:N94 N96 N102:N112 N116:N122" xr:uid="{2E16630B-A8FF-45B8-9C48-387EA186451D}">
      <formula1>0</formula1>
      <formula2>3</formula2>
    </dataValidation>
    <dataValidation type="whole" allowBlank="1" showInputMessage="1" showErrorMessage="1" error="Valores no intervalo de 0 a 100." sqref="M81 M92 M95 M97" xr:uid="{EF6ED2D5-768C-46BC-A04B-EEEFAC486C34}">
      <formula1>0</formula1>
      <formula2>100</formula2>
    </dataValidation>
    <dataValidation type="decimal" allowBlank="1" showInputMessage="1" showErrorMessage="1" error="Valores no intervalo de 0 a 3." sqref="L81 L92 L95 L97" xr:uid="{EC6A731A-A94D-4FEE-94F8-E05217B57D2B}">
      <formula1>0</formula1>
      <formula2>3</formula2>
    </dataValidation>
  </dataValidations>
  <hyperlinks>
    <hyperlink ref="C1" r:id="rId1" display="https://www.ipc.pt/wp-content/uploads/2023/06/Despacho-SC-141-2023_Grelha.pdf" xr:uid="{4F935E3D-A544-4AD6-97A5-3F2F5A29B838}"/>
    <hyperlink ref="C2" r:id="rId2" display="https://www.ipc.pt/wp-content/uploads/2024/08/Despacho-n.o-8800-2024_Clarificacao-Regulamento-Avaliacao-Desempenho-Docentes_IPC.pdf" xr:uid="{76B162A2-3140-4643-9F14-14E5C0D2A94D}"/>
  </hyperlinks>
  <printOptions horizontalCentered="1"/>
  <pageMargins left="0.31496062992125984" right="0.31496062992125984" top="0.78740157480314965" bottom="0.43307086614173229" header="0.23622047244094491" footer="0.31496062992125984"/>
  <pageSetup paperSize="8" scale="46" fitToHeight="0" orientation="landscape" r:id="rId3"/>
  <headerFooter>
    <oddHeader xml:space="preserve">&amp;L&amp;G&amp;C
&amp;"-,Negrito"&amp;16Grelha de Avaliação de Desempenho do Pessoal Docente </oddHeader>
    <oddFooter>&amp;R&amp;P de &amp;N</oddFooter>
  </headerFooter>
  <rowBreaks count="7" manualBreakCount="7">
    <brk id="41" max="16" man="1"/>
    <brk id="67" max="12" man="1"/>
    <brk id="78" max="12" man="1"/>
    <brk id="112" max="12" man="1"/>
    <brk id="129" max="12" man="1"/>
    <brk id="159" max="12" man="1"/>
    <brk id="183" max="16383" man="1"/>
  </rowBreaks>
  <legacyDrawing r:id="rId4"/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Grelha_Final</vt:lpstr>
      <vt:lpstr>Grelha_Final!Área_de_Impressão</vt:lpstr>
      <vt:lpstr>Grelha_Final!Títulos_de_Impressão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Vânia André Cunha</cp:lastModifiedBy>
  <cp:lastPrinted>2026-10-08T14:20:15Z</cp:lastPrinted>
  <dcterms:created xsi:type="dcterms:W3CDTF">2023-06-26T09:18:31Z</dcterms:created>
  <dcterms:modified xsi:type="dcterms:W3CDTF">2026-10-08T14:21:44Z</dcterms:modified>
</cp:coreProperties>
</file>